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FuadM\Desktop\PROJECT\Modeli\Konacan.model\Osnovni.modeli\Nepopunjeni.modeli\"/>
    </mc:Choice>
  </mc:AlternateContent>
  <xr:revisionPtr revIDLastSave="0" documentId="13_ncr:1_{12194386-C8F9-4A9D-BD95-DD884DE4C3A6}" xr6:coauthVersionLast="47" xr6:coauthVersionMax="47" xr10:uidLastSave="{00000000-0000-0000-0000-000000000000}"/>
  <bookViews>
    <workbookView xWindow="-108" yWindow="-108" windowWidth="23256" windowHeight="12456" firstSheet="1" activeTab="7" xr2:uid="{00000000-000D-0000-FFFF-FFFF00000000}"/>
  </bookViews>
  <sheets>
    <sheet name="NAPOMENE" sheetId="14" r:id="rId1"/>
    <sheet name="Kontni plan" sheetId="13" r:id="rId2"/>
    <sheet name="PLAN. (1)" sheetId="5" r:id="rId3"/>
    <sheet name="PLAN. (2)" sheetId="6" r:id="rId4"/>
    <sheet name="Grupe troškova" sheetId="9" r:id="rId5"/>
    <sheet name="Grupe troškova za model cijena" sheetId="12" r:id="rId6"/>
    <sheet name="Količine" sheetId="11" r:id="rId7"/>
    <sheet name="Vodomjeri" sheetId="10" r:id="rId8"/>
  </sheets>
  <externalReferences>
    <externalReference r:id="rId9"/>
  </externalReferences>
  <definedNames>
    <definedName name="_xlnm.Print_Area" localSheetId="2">'PLAN. (1)'!$A$1:$K$75</definedName>
    <definedName name="_xlnm.Print_Area" localSheetId="3">'PLAN. (2)'!$A$1:$K$71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5" l="1"/>
  <c r="K67" i="5" l="1"/>
  <c r="E73" i="5"/>
  <c r="F73" i="5"/>
  <c r="G73" i="5"/>
  <c r="H73" i="5"/>
  <c r="I73" i="5"/>
  <c r="F72" i="5"/>
  <c r="G72" i="5"/>
  <c r="H72" i="5"/>
  <c r="I72" i="5"/>
  <c r="D68" i="5" l="1"/>
  <c r="E68" i="5"/>
  <c r="F68" i="5"/>
  <c r="G68" i="5"/>
  <c r="H68" i="5"/>
  <c r="I68" i="5"/>
  <c r="J68" i="5"/>
  <c r="D60" i="5"/>
  <c r="E60" i="5"/>
  <c r="F60" i="5"/>
  <c r="G60" i="5"/>
  <c r="H60" i="5"/>
  <c r="I60" i="5"/>
  <c r="J60" i="5"/>
  <c r="D55" i="5"/>
  <c r="E55" i="5"/>
  <c r="F55" i="5"/>
  <c r="G55" i="5"/>
  <c r="H55" i="5"/>
  <c r="I55" i="5"/>
  <c r="J55" i="5"/>
  <c r="D22" i="5"/>
  <c r="E22" i="5"/>
  <c r="F22" i="5"/>
  <c r="G22" i="5"/>
  <c r="H22" i="5"/>
  <c r="I22" i="5"/>
  <c r="J22" i="5"/>
  <c r="D16" i="5"/>
  <c r="E16" i="5"/>
  <c r="F16" i="5"/>
  <c r="G16" i="5"/>
  <c r="H16" i="5"/>
  <c r="I16" i="5"/>
  <c r="J16" i="5"/>
  <c r="D11" i="5"/>
  <c r="E11" i="5"/>
  <c r="F11" i="5"/>
  <c r="G11" i="5"/>
  <c r="H11" i="5"/>
  <c r="I11" i="5"/>
  <c r="J11" i="5"/>
  <c r="B24" i="10"/>
  <c r="I2" i="9"/>
  <c r="J2" i="6"/>
  <c r="C68" i="5"/>
  <c r="C60" i="5"/>
  <c r="C55" i="5"/>
  <c r="C22" i="5"/>
  <c r="C16" i="5"/>
  <c r="C11" i="5"/>
  <c r="F3" i="5"/>
  <c r="G3" i="5"/>
  <c r="H3" i="5"/>
  <c r="A4" i="9"/>
  <c r="B4" i="9"/>
  <c r="B19" i="9" s="1"/>
  <c r="A5" i="9"/>
  <c r="A20" i="9" s="1"/>
  <c r="B5" i="9"/>
  <c r="B20" i="9" s="1"/>
  <c r="A6" i="9"/>
  <c r="A5" i="12" s="1"/>
  <c r="A17" i="12" s="1"/>
  <c r="B6" i="9"/>
  <c r="B21" i="9" s="1"/>
  <c r="A7" i="9"/>
  <c r="B7" i="9"/>
  <c r="B6" i="12" s="1"/>
  <c r="B18" i="12" s="1"/>
  <c r="A8" i="9"/>
  <c r="B8" i="9"/>
  <c r="B7" i="12" s="1"/>
  <c r="B19" i="12" s="1"/>
  <c r="A9" i="9"/>
  <c r="B9" i="9"/>
  <c r="A10" i="9"/>
  <c r="B10" i="9"/>
  <c r="B25" i="9" s="1"/>
  <c r="A11" i="9"/>
  <c r="B11" i="9"/>
  <c r="B26" i="9" s="1"/>
  <c r="A12" i="9"/>
  <c r="B12" i="9"/>
  <c r="B27" i="9" s="1"/>
  <c r="B3" i="9"/>
  <c r="B18" i="9" s="1"/>
  <c r="A3" i="9"/>
  <c r="A24" i="9"/>
  <c r="A26" i="9"/>
  <c r="B20" i="12"/>
  <c r="A6" i="12"/>
  <c r="A18" i="12" s="1"/>
  <c r="B24" i="9"/>
  <c r="A27" i="9"/>
  <c r="A25" i="9"/>
  <c r="A8" i="12"/>
  <c r="A20" i="12" s="1"/>
  <c r="A23" i="9"/>
  <c r="A22" i="9"/>
  <c r="A19" i="9"/>
  <c r="A18" i="9"/>
  <c r="C4" i="6"/>
  <c r="C5" i="6"/>
  <c r="A6" i="6"/>
  <c r="B6" i="6" s="1"/>
  <c r="A7" i="6"/>
  <c r="B7" i="6" s="1"/>
  <c r="A8" i="6"/>
  <c r="B8" i="6" s="1"/>
  <c r="A9" i="6"/>
  <c r="B9" i="6" s="1"/>
  <c r="A10" i="6"/>
  <c r="B10" i="6" s="1"/>
  <c r="C11" i="6"/>
  <c r="A12" i="6"/>
  <c r="B12" i="6" s="1"/>
  <c r="A13" i="6"/>
  <c r="B13" i="6" s="1"/>
  <c r="A14" i="6"/>
  <c r="B14" i="6" s="1"/>
  <c r="A15" i="6"/>
  <c r="B15" i="6" s="1"/>
  <c r="C16" i="6"/>
  <c r="A17" i="6"/>
  <c r="B17" i="6" s="1"/>
  <c r="A18" i="6"/>
  <c r="B18" i="6" s="1"/>
  <c r="A19" i="6"/>
  <c r="B19" i="6" s="1"/>
  <c r="A20" i="6"/>
  <c r="B20" i="6" s="1"/>
  <c r="A21" i="6"/>
  <c r="B21" i="6" s="1"/>
  <c r="C22" i="6"/>
  <c r="C23" i="6"/>
  <c r="A25" i="6"/>
  <c r="B25" i="6" s="1"/>
  <c r="A26" i="6"/>
  <c r="B26" i="6" s="1"/>
  <c r="A27" i="6"/>
  <c r="B27" i="6" s="1"/>
  <c r="A28" i="6"/>
  <c r="B28" i="6" s="1"/>
  <c r="A29" i="6"/>
  <c r="B29" i="6" s="1"/>
  <c r="A30" i="6"/>
  <c r="B30" i="6" s="1"/>
  <c r="A31" i="6"/>
  <c r="B31" i="6" s="1"/>
  <c r="A32" i="6"/>
  <c r="B32" i="6" s="1"/>
  <c r="A33" i="6"/>
  <c r="B33" i="6" s="1"/>
  <c r="A34" i="6"/>
  <c r="B34" i="6" s="1"/>
  <c r="A35" i="6"/>
  <c r="B35" i="6" s="1"/>
  <c r="A36" i="6"/>
  <c r="B36" i="6" s="1"/>
  <c r="A37" i="6"/>
  <c r="B37" i="6" s="1"/>
  <c r="A38" i="6"/>
  <c r="B38" i="6" s="1"/>
  <c r="A39" i="6"/>
  <c r="B39" i="6" s="1"/>
  <c r="A40" i="6"/>
  <c r="B40" i="6" s="1"/>
  <c r="A41" i="6"/>
  <c r="B41" i="6" s="1"/>
  <c r="A42" i="6"/>
  <c r="B42" i="6" s="1"/>
  <c r="A43" i="6"/>
  <c r="B43" i="6" s="1"/>
  <c r="A44" i="6"/>
  <c r="B44" i="6" s="1"/>
  <c r="A45" i="6"/>
  <c r="B45" i="6" s="1"/>
  <c r="A46" i="6"/>
  <c r="B46" i="6" s="1"/>
  <c r="A47" i="6"/>
  <c r="B47" i="6" s="1"/>
  <c r="A48" i="6"/>
  <c r="B48" i="6" s="1"/>
  <c r="A49" i="6"/>
  <c r="B49" i="6" s="1"/>
  <c r="A50" i="6"/>
  <c r="B50" i="6" s="1"/>
  <c r="A51" i="6"/>
  <c r="B51" i="6" s="1"/>
  <c r="A52" i="6"/>
  <c r="B52" i="6" s="1"/>
  <c r="A53" i="6"/>
  <c r="B53" i="6" s="1"/>
  <c r="A54" i="6"/>
  <c r="B54" i="6" s="1"/>
  <c r="C55" i="6"/>
  <c r="A56" i="6"/>
  <c r="B56" i="6" s="1"/>
  <c r="A57" i="6"/>
  <c r="B57" i="6" s="1"/>
  <c r="A58" i="6"/>
  <c r="B58" i="6" s="1"/>
  <c r="A59" i="6"/>
  <c r="B59" i="6" s="1"/>
  <c r="C60" i="6"/>
  <c r="A61" i="6"/>
  <c r="B61" i="6" s="1"/>
  <c r="A62" i="6"/>
  <c r="B62" i="6" s="1"/>
  <c r="A63" i="6"/>
  <c r="B63" i="6" s="1"/>
  <c r="A64" i="6"/>
  <c r="B64" i="6" s="1"/>
  <c r="A65" i="6"/>
  <c r="B65" i="6" s="1"/>
  <c r="A66" i="6"/>
  <c r="B66" i="6" s="1"/>
  <c r="A67" i="6"/>
  <c r="B67" i="6" s="1"/>
  <c r="C68" i="6"/>
  <c r="C69" i="6"/>
  <c r="C70" i="6"/>
  <c r="A3" i="6"/>
  <c r="B3" i="6" s="1"/>
  <c r="K65" i="5"/>
  <c r="K66" i="5"/>
  <c r="B65" i="5"/>
  <c r="C65" i="6" s="1"/>
  <c r="B66" i="5"/>
  <c r="C66" i="6" s="1"/>
  <c r="B67" i="5"/>
  <c r="C67" i="6" s="1"/>
  <c r="K57" i="5"/>
  <c r="K58" i="5"/>
  <c r="K59" i="5"/>
  <c r="B57" i="5"/>
  <c r="C57" i="6" s="1"/>
  <c r="B58" i="5"/>
  <c r="C58" i="6" s="1"/>
  <c r="B59" i="5"/>
  <c r="C59" i="6" s="1"/>
  <c r="K50" i="5"/>
  <c r="K51" i="5"/>
  <c r="K52" i="5"/>
  <c r="K53" i="5"/>
  <c r="K54" i="5"/>
  <c r="B50" i="5"/>
  <c r="C50" i="6" s="1"/>
  <c r="B51" i="5"/>
  <c r="C51" i="6" s="1"/>
  <c r="B52" i="5"/>
  <c r="C52" i="6" s="1"/>
  <c r="B53" i="5"/>
  <c r="C53" i="6" s="1"/>
  <c r="B54" i="5"/>
  <c r="C54" i="6" s="1"/>
  <c r="I69" i="5" l="1"/>
  <c r="I23" i="5"/>
  <c r="H3" i="9"/>
  <c r="I3" i="9"/>
  <c r="B22" i="9"/>
  <c r="A4" i="12"/>
  <c r="A16" i="12" s="1"/>
  <c r="B4" i="12"/>
  <c r="B16" i="12" s="1"/>
  <c r="A7" i="12"/>
  <c r="A19" i="12" s="1"/>
  <c r="B3" i="12"/>
  <c r="B15" i="12" s="1"/>
  <c r="A21" i="9"/>
  <c r="B23" i="9"/>
  <c r="A3" i="12"/>
  <c r="A15" i="12" s="1"/>
  <c r="B5" i="12"/>
  <c r="B17" i="12" s="1"/>
  <c r="C3" i="9"/>
  <c r="G3" i="9"/>
  <c r="E3" i="9"/>
  <c r="D3" i="9"/>
  <c r="F3" i="9"/>
  <c r="B56" i="5"/>
  <c r="C56" i="6" s="1"/>
  <c r="K56" i="5"/>
  <c r="K60" i="5" s="1"/>
  <c r="B61" i="5"/>
  <c r="C61" i="6" s="1"/>
  <c r="K61" i="5"/>
  <c r="B62" i="5"/>
  <c r="C62" i="6" s="1"/>
  <c r="K62" i="5"/>
  <c r="K20" i="5"/>
  <c r="K21" i="5"/>
  <c r="B20" i="5"/>
  <c r="C20" i="6" s="1"/>
  <c r="B21" i="5"/>
  <c r="C21" i="6" s="1"/>
  <c r="K13" i="5"/>
  <c r="K14" i="5"/>
  <c r="K15" i="5"/>
  <c r="B13" i="5"/>
  <c r="C13" i="6" s="1"/>
  <c r="B14" i="5"/>
  <c r="C14" i="6" s="1"/>
  <c r="B15" i="5"/>
  <c r="C15" i="6" s="1"/>
  <c r="K8" i="5"/>
  <c r="K9" i="5"/>
  <c r="K10" i="5"/>
  <c r="B8" i="5"/>
  <c r="C8" i="6" s="1"/>
  <c r="B9" i="5"/>
  <c r="C9" i="6" s="1"/>
  <c r="B10" i="5"/>
  <c r="C10" i="6" s="1"/>
  <c r="B64" i="5"/>
  <c r="C64" i="6" s="1"/>
  <c r="B63" i="5"/>
  <c r="C63" i="6" s="1"/>
  <c r="B49" i="5"/>
  <c r="C49" i="6" s="1"/>
  <c r="B48" i="5"/>
  <c r="C48" i="6" s="1"/>
  <c r="B47" i="5"/>
  <c r="C47" i="6" s="1"/>
  <c r="B46" i="5"/>
  <c r="C46" i="6" s="1"/>
  <c r="B45" i="5"/>
  <c r="C45" i="6" s="1"/>
  <c r="B44" i="5"/>
  <c r="C44" i="6" s="1"/>
  <c r="B43" i="5"/>
  <c r="C43" i="6" s="1"/>
  <c r="B42" i="5"/>
  <c r="C42" i="6" s="1"/>
  <c r="B41" i="5"/>
  <c r="C41" i="6" s="1"/>
  <c r="B40" i="5"/>
  <c r="C40" i="6" s="1"/>
  <c r="B39" i="5"/>
  <c r="C39" i="6" s="1"/>
  <c r="B38" i="5"/>
  <c r="C38" i="6" s="1"/>
  <c r="B37" i="5"/>
  <c r="C37" i="6" s="1"/>
  <c r="B36" i="5"/>
  <c r="C36" i="6" s="1"/>
  <c r="B35" i="5"/>
  <c r="C35" i="6" s="1"/>
  <c r="B34" i="5"/>
  <c r="C34" i="6" s="1"/>
  <c r="B33" i="5"/>
  <c r="C33" i="6" s="1"/>
  <c r="B32" i="5"/>
  <c r="C32" i="6" s="1"/>
  <c r="B31" i="5"/>
  <c r="C31" i="6" s="1"/>
  <c r="B30" i="5"/>
  <c r="C30" i="6" s="1"/>
  <c r="B29" i="5"/>
  <c r="C29" i="6" s="1"/>
  <c r="B28" i="5"/>
  <c r="C28" i="6" s="1"/>
  <c r="B27" i="5"/>
  <c r="C27" i="6" s="1"/>
  <c r="B26" i="5"/>
  <c r="C26" i="6" s="1"/>
  <c r="B25" i="5"/>
  <c r="C25" i="6" s="1"/>
  <c r="B19" i="5"/>
  <c r="C19" i="6" s="1"/>
  <c r="B18" i="5"/>
  <c r="C18" i="6" s="1"/>
  <c r="B17" i="5"/>
  <c r="C17" i="6" s="1"/>
  <c r="B12" i="5"/>
  <c r="C12" i="6" s="1"/>
  <c r="B7" i="5"/>
  <c r="C7" i="6" s="1"/>
  <c r="B6" i="5"/>
  <c r="C6" i="6" s="1"/>
  <c r="C3" i="6"/>
  <c r="I70" i="5" l="1"/>
  <c r="J3" i="9"/>
  <c r="I18" i="9"/>
  <c r="D2" i="9"/>
  <c r="E2" i="9"/>
  <c r="F2" i="9"/>
  <c r="G2" i="9"/>
  <c r="H2" i="9"/>
  <c r="C2" i="9"/>
  <c r="H2" i="6"/>
  <c r="I2" i="6" l="1"/>
  <c r="G2" i="6"/>
  <c r="K64" i="5"/>
  <c r="K63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H23" i="5"/>
  <c r="K19" i="5"/>
  <c r="K18" i="5"/>
  <c r="K17" i="5"/>
  <c r="K12" i="5"/>
  <c r="K16" i="5" s="1"/>
  <c r="K7" i="5"/>
  <c r="K6" i="5"/>
  <c r="K5" i="5"/>
  <c r="K4" i="5"/>
  <c r="J3" i="5"/>
  <c r="E3" i="5"/>
  <c r="D3" i="5"/>
  <c r="C3" i="5"/>
  <c r="K68" i="5" l="1"/>
  <c r="K22" i="5"/>
  <c r="K11" i="5"/>
  <c r="K55" i="5"/>
  <c r="F69" i="5"/>
  <c r="E23" i="5"/>
  <c r="E72" i="5" s="1"/>
  <c r="J69" i="5"/>
  <c r="D69" i="5"/>
  <c r="G69" i="5"/>
  <c r="C23" i="5"/>
  <c r="F23" i="5"/>
  <c r="G23" i="5"/>
  <c r="J23" i="5"/>
  <c r="D23" i="5"/>
  <c r="E69" i="5"/>
  <c r="K3" i="5"/>
  <c r="H69" i="5"/>
  <c r="C69" i="5"/>
  <c r="F70" i="5" l="1"/>
  <c r="E70" i="5"/>
  <c r="H70" i="5"/>
  <c r="J70" i="5"/>
  <c r="G70" i="5"/>
  <c r="C70" i="5"/>
  <c r="D70" i="5"/>
  <c r="K23" i="5"/>
  <c r="I74" i="5" s="1"/>
  <c r="I77" i="5" s="1"/>
  <c r="K69" i="5"/>
  <c r="C73" i="5" s="1"/>
  <c r="D72" i="5" l="1"/>
  <c r="C72" i="5"/>
  <c r="D73" i="5"/>
  <c r="I75" i="5"/>
  <c r="I78" i="5" s="1"/>
  <c r="I79" i="5" s="1"/>
  <c r="F8" i="12"/>
  <c r="K70" i="5"/>
  <c r="J52" i="6" l="1"/>
  <c r="J51" i="6"/>
  <c r="J50" i="6"/>
  <c r="J67" i="6"/>
  <c r="J66" i="6"/>
  <c r="J65" i="6"/>
  <c r="J56" i="6"/>
  <c r="J59" i="6"/>
  <c r="J54" i="6"/>
  <c r="J58" i="6"/>
  <c r="J53" i="6"/>
  <c r="J57" i="6"/>
  <c r="D54" i="6"/>
  <c r="D66" i="6"/>
  <c r="D58" i="6"/>
  <c r="D53" i="6"/>
  <c r="D65" i="6"/>
  <c r="D57" i="6"/>
  <c r="D56" i="6"/>
  <c r="D52" i="6"/>
  <c r="D51" i="6"/>
  <c r="D50" i="6"/>
  <c r="D67" i="6"/>
  <c r="D59" i="6"/>
  <c r="E67" i="6"/>
  <c r="E59" i="6"/>
  <c r="E56" i="6"/>
  <c r="E54" i="6"/>
  <c r="E66" i="6"/>
  <c r="E58" i="6"/>
  <c r="E53" i="6"/>
  <c r="E65" i="6"/>
  <c r="E57" i="6"/>
  <c r="D9" i="9" s="1"/>
  <c r="E52" i="6"/>
  <c r="E50" i="6"/>
  <c r="E51" i="6"/>
  <c r="H50" i="6"/>
  <c r="I51" i="6"/>
  <c r="I50" i="6"/>
  <c r="H67" i="6"/>
  <c r="H59" i="6"/>
  <c r="H53" i="6"/>
  <c r="I58" i="6"/>
  <c r="H52" i="6"/>
  <c r="I53" i="6"/>
  <c r="I52" i="6"/>
  <c r="H54" i="6"/>
  <c r="H66" i="6"/>
  <c r="I67" i="6"/>
  <c r="H58" i="6"/>
  <c r="I59" i="6"/>
  <c r="I56" i="6"/>
  <c r="I54" i="6"/>
  <c r="H65" i="6"/>
  <c r="I66" i="6"/>
  <c r="H57" i="6"/>
  <c r="I65" i="6"/>
  <c r="I57" i="6"/>
  <c r="H9" i="9" s="1"/>
  <c r="H56" i="6"/>
  <c r="H51" i="6"/>
  <c r="G67" i="6"/>
  <c r="G59" i="6"/>
  <c r="G54" i="6"/>
  <c r="G66" i="6"/>
  <c r="G58" i="6"/>
  <c r="G52" i="6"/>
  <c r="G51" i="6"/>
  <c r="G56" i="6"/>
  <c r="G53" i="6"/>
  <c r="G65" i="6"/>
  <c r="G57" i="6"/>
  <c r="G50" i="6"/>
  <c r="E75" i="5"/>
  <c r="E78" i="5" s="1"/>
  <c r="F56" i="6"/>
  <c r="F67" i="6"/>
  <c r="F59" i="6"/>
  <c r="F54" i="6"/>
  <c r="F66" i="6"/>
  <c r="F58" i="6"/>
  <c r="F53" i="6"/>
  <c r="F65" i="6"/>
  <c r="F57" i="6"/>
  <c r="F52" i="6"/>
  <c r="F51" i="6"/>
  <c r="F50" i="6"/>
  <c r="E14" i="6"/>
  <c r="E13" i="6"/>
  <c r="E21" i="6"/>
  <c r="E15" i="6"/>
  <c r="E20" i="6"/>
  <c r="E10" i="6"/>
  <c r="E9" i="6"/>
  <c r="E8" i="6"/>
  <c r="D13" i="6"/>
  <c r="D21" i="6"/>
  <c r="D20" i="6"/>
  <c r="D10" i="6"/>
  <c r="D9" i="6"/>
  <c r="D8" i="6"/>
  <c r="D14" i="6"/>
  <c r="D15" i="6"/>
  <c r="J20" i="6"/>
  <c r="J10" i="6"/>
  <c r="J21" i="6"/>
  <c r="J9" i="6"/>
  <c r="J8" i="6"/>
  <c r="J15" i="6"/>
  <c r="J14" i="6"/>
  <c r="J13" i="6"/>
  <c r="H9" i="6"/>
  <c r="I10" i="6"/>
  <c r="H8" i="6"/>
  <c r="I9" i="6"/>
  <c r="H15" i="6"/>
  <c r="I8" i="6"/>
  <c r="H14" i="6"/>
  <c r="I15" i="6"/>
  <c r="H13" i="6"/>
  <c r="I14" i="6"/>
  <c r="H21" i="6"/>
  <c r="I13" i="6"/>
  <c r="H20" i="6"/>
  <c r="I21" i="6"/>
  <c r="I20" i="6"/>
  <c r="H10" i="6"/>
  <c r="G8" i="6"/>
  <c r="G15" i="6"/>
  <c r="G14" i="6"/>
  <c r="G13" i="6"/>
  <c r="G21" i="6"/>
  <c r="G9" i="6"/>
  <c r="G20" i="6"/>
  <c r="G10" i="6"/>
  <c r="F15" i="6"/>
  <c r="F8" i="6"/>
  <c r="F14" i="6"/>
  <c r="F13" i="6"/>
  <c r="F21" i="6"/>
  <c r="F20" i="6"/>
  <c r="F10" i="6"/>
  <c r="F9" i="6"/>
  <c r="I30" i="6"/>
  <c r="I38" i="6"/>
  <c r="I46" i="6"/>
  <c r="I64" i="6"/>
  <c r="H12" i="9" s="1"/>
  <c r="I39" i="6"/>
  <c r="I47" i="6"/>
  <c r="I33" i="6"/>
  <c r="I41" i="6"/>
  <c r="H7" i="9" s="1"/>
  <c r="I49" i="6"/>
  <c r="I26" i="6"/>
  <c r="I34" i="6"/>
  <c r="I42" i="6"/>
  <c r="I63" i="6"/>
  <c r="H11" i="9" s="1"/>
  <c r="I48" i="6"/>
  <c r="I27" i="6"/>
  <c r="I35" i="6"/>
  <c r="I43" i="6"/>
  <c r="I61" i="6"/>
  <c r="I32" i="6"/>
  <c r="I28" i="6"/>
  <c r="I36" i="6"/>
  <c r="I44" i="6"/>
  <c r="I62" i="6"/>
  <c r="I29" i="6"/>
  <c r="I37" i="6"/>
  <c r="I45" i="6"/>
  <c r="I31" i="6"/>
  <c r="I40" i="6"/>
  <c r="J28" i="6"/>
  <c r="J36" i="6"/>
  <c r="J44" i="6"/>
  <c r="J61" i="6"/>
  <c r="J29" i="6"/>
  <c r="J37" i="6"/>
  <c r="J62" i="6"/>
  <c r="J46" i="6"/>
  <c r="J31" i="6"/>
  <c r="J39" i="6"/>
  <c r="J47" i="6"/>
  <c r="J64" i="6"/>
  <c r="J27" i="6"/>
  <c r="J63" i="6"/>
  <c r="I11" i="9" s="1"/>
  <c r="J32" i="6"/>
  <c r="J40" i="6"/>
  <c r="J48" i="6"/>
  <c r="J45" i="6"/>
  <c r="J38" i="6"/>
  <c r="J25" i="6"/>
  <c r="J33" i="6"/>
  <c r="J41" i="6"/>
  <c r="I7" i="9" s="1"/>
  <c r="J49" i="6"/>
  <c r="J26" i="6"/>
  <c r="J34" i="6"/>
  <c r="J42" i="6"/>
  <c r="J35" i="6"/>
  <c r="J43" i="6"/>
  <c r="J30" i="6"/>
  <c r="H75" i="5"/>
  <c r="H78" i="5" s="1"/>
  <c r="J5" i="6"/>
  <c r="J6" i="6"/>
  <c r="J7" i="6"/>
  <c r="J12" i="6"/>
  <c r="J17" i="6"/>
  <c r="J18" i="6"/>
  <c r="J4" i="6"/>
  <c r="J19" i="6"/>
  <c r="H31" i="6"/>
  <c r="H39" i="6"/>
  <c r="H47" i="6"/>
  <c r="H64" i="6"/>
  <c r="H32" i="6"/>
  <c r="H40" i="6"/>
  <c r="H48" i="6"/>
  <c r="H25" i="6"/>
  <c r="H33" i="6"/>
  <c r="H41" i="6"/>
  <c r="G7" i="9" s="1"/>
  <c r="H49" i="6"/>
  <c r="H46" i="6"/>
  <c r="H26" i="6"/>
  <c r="H34" i="6"/>
  <c r="H42" i="6"/>
  <c r="H63" i="6"/>
  <c r="G11" i="9" s="1"/>
  <c r="H27" i="6"/>
  <c r="H35" i="6"/>
  <c r="H43" i="6"/>
  <c r="H38" i="6"/>
  <c r="H28" i="6"/>
  <c r="H36" i="6"/>
  <c r="H44" i="6"/>
  <c r="H61" i="6"/>
  <c r="H30" i="6"/>
  <c r="H29" i="6"/>
  <c r="H37" i="6"/>
  <c r="H45" i="6"/>
  <c r="H62" i="6"/>
  <c r="H18" i="6"/>
  <c r="H4" i="6"/>
  <c r="H19" i="6"/>
  <c r="H5" i="6"/>
  <c r="H6" i="6"/>
  <c r="H7" i="6"/>
  <c r="H12" i="6"/>
  <c r="H17" i="6"/>
  <c r="F26" i="6"/>
  <c r="F42" i="6"/>
  <c r="F62" i="6"/>
  <c r="F61" i="6"/>
  <c r="F29" i="6"/>
  <c r="F49" i="6"/>
  <c r="F28" i="6"/>
  <c r="F32" i="6"/>
  <c r="F36" i="6"/>
  <c r="F40" i="6"/>
  <c r="F44" i="6"/>
  <c r="F48" i="6"/>
  <c r="F64" i="6"/>
  <c r="E12" i="9" s="1"/>
  <c r="F27" i="6"/>
  <c r="F31" i="6"/>
  <c r="F35" i="6"/>
  <c r="F39" i="6"/>
  <c r="F43" i="6"/>
  <c r="F33" i="6"/>
  <c r="F45" i="6"/>
  <c r="F47" i="6"/>
  <c r="F25" i="6"/>
  <c r="F63" i="6"/>
  <c r="E11" i="9" s="1"/>
  <c r="F30" i="6"/>
  <c r="F34" i="6"/>
  <c r="F38" i="6"/>
  <c r="F46" i="6"/>
  <c r="F37" i="6"/>
  <c r="F41" i="6"/>
  <c r="E7" i="9" s="1"/>
  <c r="D75" i="5"/>
  <c r="D78" i="5" s="1"/>
  <c r="E33" i="6"/>
  <c r="E41" i="6"/>
  <c r="D7" i="9" s="1"/>
  <c r="E49" i="6"/>
  <c r="E61" i="6"/>
  <c r="E28" i="6"/>
  <c r="E32" i="6"/>
  <c r="E36" i="6"/>
  <c r="E40" i="6"/>
  <c r="E44" i="6"/>
  <c r="E48" i="6"/>
  <c r="E64" i="6"/>
  <c r="E27" i="6"/>
  <c r="E31" i="6"/>
  <c r="E35" i="6"/>
  <c r="E39" i="6"/>
  <c r="E43" i="6"/>
  <c r="E47" i="6"/>
  <c r="E25" i="6"/>
  <c r="E63" i="6"/>
  <c r="D11" i="9" s="1"/>
  <c r="E26" i="6"/>
  <c r="E30" i="6"/>
  <c r="E34" i="6"/>
  <c r="E38" i="6"/>
  <c r="E42" i="6"/>
  <c r="E46" i="6"/>
  <c r="E62" i="6"/>
  <c r="E29" i="6"/>
  <c r="E37" i="6"/>
  <c r="E45" i="6"/>
  <c r="F75" i="5"/>
  <c r="F78" i="5" s="1"/>
  <c r="G63" i="6"/>
  <c r="F11" i="9" s="1"/>
  <c r="G30" i="6"/>
  <c r="G38" i="6"/>
  <c r="G46" i="6"/>
  <c r="F9" i="9"/>
  <c r="G62" i="6"/>
  <c r="G29" i="6"/>
  <c r="G33" i="6"/>
  <c r="G37" i="6"/>
  <c r="G41" i="6"/>
  <c r="F7" i="9" s="1"/>
  <c r="G45" i="6"/>
  <c r="G49" i="6"/>
  <c r="G61" i="6"/>
  <c r="G28" i="6"/>
  <c r="G32" i="6"/>
  <c r="G36" i="6"/>
  <c r="G40" i="6"/>
  <c r="G44" i="6"/>
  <c r="G48" i="6"/>
  <c r="G64" i="6"/>
  <c r="G27" i="6"/>
  <c r="G31" i="6"/>
  <c r="G35" i="6"/>
  <c r="G39" i="6"/>
  <c r="G43" i="6"/>
  <c r="G47" i="6"/>
  <c r="G25" i="6"/>
  <c r="G26" i="6"/>
  <c r="G34" i="6"/>
  <c r="G42" i="6"/>
  <c r="D28" i="6"/>
  <c r="D32" i="6"/>
  <c r="D48" i="6"/>
  <c r="D25" i="6"/>
  <c r="D40" i="6"/>
  <c r="D44" i="6"/>
  <c r="D64" i="6"/>
  <c r="D27" i="6"/>
  <c r="D31" i="6"/>
  <c r="D35" i="6"/>
  <c r="D39" i="6"/>
  <c r="D43" i="6"/>
  <c r="D47" i="6"/>
  <c r="D63" i="6"/>
  <c r="D26" i="6"/>
  <c r="D30" i="6"/>
  <c r="D34" i="6"/>
  <c r="D38" i="6"/>
  <c r="D42" i="6"/>
  <c r="D46" i="6"/>
  <c r="D36" i="6"/>
  <c r="D61" i="6"/>
  <c r="D62" i="6"/>
  <c r="D29" i="6"/>
  <c r="D33" i="6"/>
  <c r="D37" i="6"/>
  <c r="D41" i="6"/>
  <c r="D45" i="6"/>
  <c r="D49" i="6"/>
  <c r="G75" i="5"/>
  <c r="G78" i="5" s="1"/>
  <c r="I25" i="6"/>
  <c r="F74" i="5"/>
  <c r="F77" i="5" s="1"/>
  <c r="G17" i="6"/>
  <c r="G7" i="6"/>
  <c r="G6" i="6"/>
  <c r="G19" i="6"/>
  <c r="G18" i="6"/>
  <c r="G5" i="6"/>
  <c r="G12" i="6"/>
  <c r="G4" i="6"/>
  <c r="E19" i="6"/>
  <c r="E6" i="6"/>
  <c r="E18" i="6"/>
  <c r="E5" i="6"/>
  <c r="E12" i="6"/>
  <c r="E4" i="6"/>
  <c r="E17" i="6"/>
  <c r="E7" i="6"/>
  <c r="G74" i="5"/>
  <c r="G77" i="5" s="1"/>
  <c r="I12" i="6"/>
  <c r="I17" i="6"/>
  <c r="I7" i="6"/>
  <c r="I4" i="6"/>
  <c r="I19" i="6"/>
  <c r="I6" i="6"/>
  <c r="I18" i="6"/>
  <c r="I5" i="6"/>
  <c r="E74" i="5"/>
  <c r="E77" i="5" s="1"/>
  <c r="F7" i="6"/>
  <c r="F19" i="6"/>
  <c r="F6" i="6"/>
  <c r="F17" i="6"/>
  <c r="F18" i="6"/>
  <c r="F5" i="6"/>
  <c r="F12" i="6"/>
  <c r="F4" i="6"/>
  <c r="D19" i="6"/>
  <c r="D6" i="6"/>
  <c r="D12" i="6"/>
  <c r="D4" i="6"/>
  <c r="D18" i="6"/>
  <c r="D5" i="6"/>
  <c r="D17" i="6"/>
  <c r="D7" i="6"/>
  <c r="C74" i="5"/>
  <c r="C77" i="5" s="1"/>
  <c r="H74" i="5"/>
  <c r="H77" i="5" s="1"/>
  <c r="D74" i="5"/>
  <c r="D77" i="5" s="1"/>
  <c r="C75" i="5"/>
  <c r="K72" i="5"/>
  <c r="K73" i="5"/>
  <c r="G9" i="9" l="1"/>
  <c r="D16" i="6"/>
  <c r="J16" i="6"/>
  <c r="D22" i="6"/>
  <c r="K8" i="6"/>
  <c r="F12" i="9"/>
  <c r="I68" i="6"/>
  <c r="G68" i="6"/>
  <c r="E68" i="6"/>
  <c r="H55" i="6"/>
  <c r="J60" i="6"/>
  <c r="D12" i="9"/>
  <c r="G12" i="9"/>
  <c r="H60" i="6"/>
  <c r="E60" i="6"/>
  <c r="K34" i="6"/>
  <c r="F68" i="6"/>
  <c r="I55" i="6"/>
  <c r="H68" i="6"/>
  <c r="K59" i="6"/>
  <c r="K53" i="6"/>
  <c r="K58" i="6"/>
  <c r="K50" i="6"/>
  <c r="J55" i="6"/>
  <c r="G55" i="6"/>
  <c r="I12" i="9"/>
  <c r="J68" i="6"/>
  <c r="G60" i="6"/>
  <c r="I60" i="6"/>
  <c r="K52" i="6"/>
  <c r="F60" i="6"/>
  <c r="K57" i="6"/>
  <c r="K33" i="6"/>
  <c r="K65" i="6"/>
  <c r="D68" i="6"/>
  <c r="G11" i="6"/>
  <c r="K14" i="6"/>
  <c r="K20" i="6"/>
  <c r="H11" i="6"/>
  <c r="K13" i="6"/>
  <c r="H22" i="6"/>
  <c r="J22" i="6"/>
  <c r="K21" i="6"/>
  <c r="E79" i="5"/>
  <c r="K54" i="6"/>
  <c r="E9" i="9"/>
  <c r="F55" i="6"/>
  <c r="K66" i="6"/>
  <c r="D55" i="6"/>
  <c r="K51" i="6"/>
  <c r="D60" i="6"/>
  <c r="K56" i="6"/>
  <c r="E55" i="6"/>
  <c r="K67" i="6"/>
  <c r="I22" i="6"/>
  <c r="G16" i="6"/>
  <c r="I16" i="6"/>
  <c r="K15" i="6"/>
  <c r="F11" i="6"/>
  <c r="E11" i="6"/>
  <c r="F22" i="6"/>
  <c r="I11" i="6"/>
  <c r="K10" i="6"/>
  <c r="G22" i="6"/>
  <c r="H16" i="6"/>
  <c r="D11" i="6"/>
  <c r="K9" i="6"/>
  <c r="E22" i="6"/>
  <c r="F16" i="6"/>
  <c r="J11" i="6"/>
  <c r="E16" i="6"/>
  <c r="I10" i="9"/>
  <c r="K62" i="6"/>
  <c r="K45" i="6"/>
  <c r="K4" i="6"/>
  <c r="K40" i="6"/>
  <c r="K46" i="6"/>
  <c r="K47" i="6"/>
  <c r="K42" i="6"/>
  <c r="K43" i="6"/>
  <c r="K37" i="6"/>
  <c r="K39" i="6"/>
  <c r="I6" i="9"/>
  <c r="I4" i="9"/>
  <c r="K32" i="6"/>
  <c r="K29" i="6"/>
  <c r="K30" i="6"/>
  <c r="K31" i="6"/>
  <c r="K28" i="6"/>
  <c r="I8" i="9"/>
  <c r="K35" i="6"/>
  <c r="K27" i="6"/>
  <c r="K38" i="6"/>
  <c r="K48" i="6"/>
  <c r="K26" i="6"/>
  <c r="K49" i="6"/>
  <c r="K36" i="6"/>
  <c r="K44" i="6"/>
  <c r="K25" i="6"/>
  <c r="I5" i="9"/>
  <c r="K6" i="6"/>
  <c r="K18" i="6"/>
  <c r="K12" i="6"/>
  <c r="K19" i="6"/>
  <c r="K7" i="6"/>
  <c r="K17" i="6"/>
  <c r="K5" i="6"/>
  <c r="D79" i="5"/>
  <c r="I9" i="9"/>
  <c r="C7" i="9"/>
  <c r="J7" i="9" s="1"/>
  <c r="K41" i="6"/>
  <c r="C10" i="9"/>
  <c r="K61" i="6"/>
  <c r="C11" i="9"/>
  <c r="J11" i="9" s="1"/>
  <c r="K63" i="6"/>
  <c r="C12" i="9"/>
  <c r="K64" i="6"/>
  <c r="G79" i="5"/>
  <c r="C9" i="9"/>
  <c r="J3" i="6"/>
  <c r="F10" i="9"/>
  <c r="F6" i="9"/>
  <c r="D6" i="9"/>
  <c r="H10" i="9"/>
  <c r="E8" i="9"/>
  <c r="E7" i="12" s="1"/>
  <c r="C4" i="9"/>
  <c r="E10" i="9"/>
  <c r="G4" i="9"/>
  <c r="F4" i="9"/>
  <c r="D4" i="9"/>
  <c r="E6" i="9"/>
  <c r="G8" i="9"/>
  <c r="D8" i="9"/>
  <c r="E4" i="9"/>
  <c r="C8" i="9"/>
  <c r="H8" i="9"/>
  <c r="C6" i="9"/>
  <c r="E5" i="9"/>
  <c r="G5" i="9"/>
  <c r="G6" i="9"/>
  <c r="H6" i="9"/>
  <c r="H4" i="9"/>
  <c r="C5" i="9"/>
  <c r="F5" i="9"/>
  <c r="H5" i="9"/>
  <c r="F8" i="9"/>
  <c r="D5" i="9"/>
  <c r="D10" i="9"/>
  <c r="G10" i="9"/>
  <c r="E6" i="12"/>
  <c r="F79" i="5"/>
  <c r="H3" i="6"/>
  <c r="H79" i="5"/>
  <c r="E5" i="12"/>
  <c r="E3" i="12"/>
  <c r="E4" i="12"/>
  <c r="C78" i="5"/>
  <c r="C79" i="5" s="1"/>
  <c r="K77" i="5"/>
  <c r="K74" i="5"/>
  <c r="K75" i="5"/>
  <c r="K22" i="6" l="1"/>
  <c r="K60" i="6"/>
  <c r="K55" i="6"/>
  <c r="K68" i="6"/>
  <c r="J12" i="9"/>
  <c r="K11" i="6"/>
  <c r="K16" i="6"/>
  <c r="I69" i="6"/>
  <c r="J23" i="6"/>
  <c r="I13" i="9"/>
  <c r="I25" i="9" s="1"/>
  <c r="J9" i="9"/>
  <c r="J69" i="6"/>
  <c r="J10" i="9"/>
  <c r="J6" i="9"/>
  <c r="J5" i="9"/>
  <c r="J8" i="9"/>
  <c r="J4" i="9"/>
  <c r="H23" i="6"/>
  <c r="E13" i="9"/>
  <c r="F13" i="9"/>
  <c r="G13" i="9"/>
  <c r="D13" i="9"/>
  <c r="H13" i="9"/>
  <c r="H69" i="6"/>
  <c r="C3" i="12"/>
  <c r="E9" i="12"/>
  <c r="K78" i="5"/>
  <c r="K79" i="5" s="1"/>
  <c r="K81" i="5" s="1"/>
  <c r="D3" i="11"/>
  <c r="E3" i="11"/>
  <c r="C3" i="11"/>
  <c r="E2" i="6"/>
  <c r="F2" i="6"/>
  <c r="K2" i="6"/>
  <c r="D2" i="6"/>
  <c r="E12" i="12" l="1"/>
  <c r="I20" i="9"/>
  <c r="I26" i="9"/>
  <c r="I27" i="9"/>
  <c r="I24" i="9"/>
  <c r="I23" i="9"/>
  <c r="I15" i="9"/>
  <c r="I22" i="9"/>
  <c r="I19" i="9"/>
  <c r="I21" i="9"/>
  <c r="J70" i="6"/>
  <c r="J72" i="6" s="1"/>
  <c r="H70" i="6"/>
  <c r="H72" i="6" s="1"/>
  <c r="G15" i="9"/>
  <c r="B4" i="11"/>
  <c r="B3" i="11"/>
  <c r="I28" i="9" l="1"/>
  <c r="B49" i="10"/>
  <c r="J18" i="9" l="1"/>
  <c r="D26" i="9"/>
  <c r="E26" i="9"/>
  <c r="F26" i="9"/>
  <c r="G26" i="9"/>
  <c r="H26" i="9"/>
  <c r="H18" i="9"/>
  <c r="G18" i="9"/>
  <c r="F18" i="9"/>
  <c r="E18" i="9"/>
  <c r="D18" i="9"/>
  <c r="C18" i="9"/>
  <c r="E20" i="12" l="1"/>
  <c r="E15" i="12" l="1"/>
  <c r="E3" i="6"/>
  <c r="D3" i="6"/>
  <c r="G3" i="6"/>
  <c r="F3" i="6"/>
  <c r="I3" i="6"/>
  <c r="E17" i="12"/>
  <c r="E18" i="12"/>
  <c r="E16" i="12"/>
  <c r="D6" i="12"/>
  <c r="E19" i="12"/>
  <c r="C5" i="12"/>
  <c r="C6" i="12"/>
  <c r="D5" i="12"/>
  <c r="D3" i="12"/>
  <c r="D4" i="12"/>
  <c r="D7" i="12"/>
  <c r="C7" i="12"/>
  <c r="K3" i="6" l="1"/>
  <c r="C4" i="12"/>
  <c r="F4" i="12" s="1"/>
  <c r="C13" i="9"/>
  <c r="F5" i="12"/>
  <c r="F7" i="12"/>
  <c r="D9" i="12"/>
  <c r="D12" i="12" s="1"/>
  <c r="F3" i="12"/>
  <c r="F6" i="12"/>
  <c r="E21" i="12"/>
  <c r="F69" i="6"/>
  <c r="H15" i="9"/>
  <c r="E69" i="6"/>
  <c r="G69" i="6"/>
  <c r="G20" i="9"/>
  <c r="E19" i="9"/>
  <c r="F21" i="9"/>
  <c r="H23" i="9"/>
  <c r="D69" i="6"/>
  <c r="K69" i="6" l="1"/>
  <c r="C26" i="9"/>
  <c r="J13" i="9"/>
  <c r="D19" i="12"/>
  <c r="D20" i="12"/>
  <c r="C9" i="12"/>
  <c r="C12" i="12" s="1"/>
  <c r="E25" i="9"/>
  <c r="E27" i="9"/>
  <c r="E24" i="9"/>
  <c r="E21" i="9"/>
  <c r="E23" i="9"/>
  <c r="E22" i="9"/>
  <c r="E20" i="9"/>
  <c r="D17" i="12"/>
  <c r="D15" i="12"/>
  <c r="D16" i="12"/>
  <c r="F9" i="12"/>
  <c r="D18" i="12"/>
  <c r="D19" i="9"/>
  <c r="G19" i="9"/>
  <c r="F24" i="9"/>
  <c r="F20" i="9"/>
  <c r="G25" i="9"/>
  <c r="G24" i="9"/>
  <c r="H21" i="9"/>
  <c r="D21" i="9"/>
  <c r="D24" i="9"/>
  <c r="D20" i="9"/>
  <c r="D23" i="9"/>
  <c r="E15" i="9"/>
  <c r="G21" i="9"/>
  <c r="F27" i="9"/>
  <c r="D15" i="9"/>
  <c r="D22" i="9"/>
  <c r="D27" i="9"/>
  <c r="D25" i="9"/>
  <c r="F19" i="9"/>
  <c r="H19" i="9"/>
  <c r="H27" i="9"/>
  <c r="H20" i="9"/>
  <c r="H25" i="9"/>
  <c r="H22" i="9"/>
  <c r="F15" i="9"/>
  <c r="F22" i="9"/>
  <c r="H24" i="9"/>
  <c r="F25" i="9"/>
  <c r="G22" i="9"/>
  <c r="G27" i="9"/>
  <c r="G23" i="9"/>
  <c r="F23" i="9"/>
  <c r="F20" i="12" l="1"/>
  <c r="F12" i="12"/>
  <c r="C16" i="12"/>
  <c r="C20" i="12"/>
  <c r="H28" i="9"/>
  <c r="C15" i="12"/>
  <c r="C17" i="12"/>
  <c r="C18" i="12"/>
  <c r="C19" i="12"/>
  <c r="E28" i="9"/>
  <c r="D21" i="12"/>
  <c r="F17" i="12"/>
  <c r="F18" i="12"/>
  <c r="F19" i="12"/>
  <c r="F15" i="12"/>
  <c r="F16" i="12"/>
  <c r="G28" i="9"/>
  <c r="F28" i="9"/>
  <c r="D28" i="9"/>
  <c r="C21" i="12" l="1"/>
  <c r="F21" i="12"/>
  <c r="C19" i="9"/>
  <c r="C21" i="9"/>
  <c r="C27" i="9"/>
  <c r="C25" i="9"/>
  <c r="C24" i="9"/>
  <c r="C23" i="9"/>
  <c r="C15" i="9"/>
  <c r="C20" i="9"/>
  <c r="C22" i="9"/>
  <c r="J26" i="9" l="1"/>
  <c r="C28" i="9"/>
  <c r="J21" i="9"/>
  <c r="J20" i="9"/>
  <c r="J27" i="9"/>
  <c r="J22" i="9"/>
  <c r="J23" i="9"/>
  <c r="J25" i="9"/>
  <c r="J19" i="9"/>
  <c r="J24" i="9"/>
  <c r="J28" i="9" l="1"/>
  <c r="G23" i="6"/>
  <c r="G70" i="6" s="1"/>
  <c r="G72" i="6" s="1"/>
  <c r="E23" i="6"/>
  <c r="E70" i="6" s="1"/>
  <c r="E72" i="6" s="1"/>
  <c r="I23" i="6"/>
  <c r="I70" i="6" s="1"/>
  <c r="I72" i="6" s="1"/>
  <c r="F23" i="6"/>
  <c r="F70" i="6" s="1"/>
  <c r="F72" i="6" s="1"/>
  <c r="D23" i="6" l="1"/>
  <c r="K23" i="6" s="1"/>
  <c r="K70" i="6" s="1"/>
  <c r="K72" i="6" s="1"/>
  <c r="J15" i="9"/>
  <c r="D70" i="6" l="1"/>
  <c r="D72" i="6" s="1"/>
</calcChain>
</file>

<file path=xl/sharedStrings.xml><?xml version="1.0" encoding="utf-8"?>
<sst xmlns="http://schemas.openxmlformats.org/spreadsheetml/2006/main" count="232" uniqueCount="195">
  <si>
    <t>Konto</t>
  </si>
  <si>
    <t>Naziv konta</t>
  </si>
  <si>
    <t>Ukupno</t>
  </si>
  <si>
    <t>POSLOVNI PRIHODI</t>
  </si>
  <si>
    <t>FINANSIJSKI PRIHODI</t>
  </si>
  <si>
    <t>OSTALI PRIHODI</t>
  </si>
  <si>
    <t>POSLOVNI RASHODI</t>
  </si>
  <si>
    <t>FINANSIJSKI RASHODI</t>
  </si>
  <si>
    <t>OSTALI RASHODI</t>
  </si>
  <si>
    <t/>
  </si>
  <si>
    <t>RAZLIKA (Prihodi-Rashodi)</t>
  </si>
  <si>
    <t>UKUPNO PRIHODI</t>
  </si>
  <si>
    <t>UKUPNO RASHODI</t>
  </si>
  <si>
    <t>RAZLIKA (PRIHODI-RASHODI)</t>
  </si>
  <si>
    <t xml:space="preserve">od toga: Prihodi po obračunu </t>
  </si>
  <si>
    <t xml:space="preserve">                 Ostali prihodi od prodaje učinaka</t>
  </si>
  <si>
    <t>UKUPNI PRIHODI</t>
  </si>
  <si>
    <t>Odjeli</t>
  </si>
  <si>
    <t xml:space="preserve">Voda </t>
  </si>
  <si>
    <t xml:space="preserve">Kanalizacija </t>
  </si>
  <si>
    <t xml:space="preserve">Tretman </t>
  </si>
  <si>
    <t>Zaj.sužbe</t>
  </si>
  <si>
    <t>PRENOS PRIHODA ZAJEDNIČKIH SLUŽBI</t>
  </si>
  <si>
    <t>PRENOS RASHODA ZAJEDNIČKIH SLUŽBI</t>
  </si>
  <si>
    <t>CONTROLA</t>
  </si>
  <si>
    <t xml:space="preserve"> Nabavna vrijednost prodate robe  </t>
  </si>
  <si>
    <t xml:space="preserve"> Materijalni troškovi  </t>
  </si>
  <si>
    <t xml:space="preserve"> Troškovi plaća i ostalih primanja zaposlenih i drugih fizičkih lica  </t>
  </si>
  <si>
    <t xml:space="preserve"> Troškovi proizvodnih usluga  </t>
  </si>
  <si>
    <t xml:space="preserve"> Amortizacija i troškovi rezervisanja  </t>
  </si>
  <si>
    <t xml:space="preserve">Nematerijalni troškovi  </t>
  </si>
  <si>
    <t xml:space="preserve"> Finansijski rashodi  </t>
  </si>
  <si>
    <t xml:space="preserve"> Ostali rashodi i gubici  </t>
  </si>
  <si>
    <t xml:space="preserve"> Rashodi/gubici po osnovu umanjenja vrijednosti imovine  </t>
  </si>
  <si>
    <t xml:space="preserve"> Efekti promjena računovodstvenih politika i ispravki grešaka iz ranijih perioda, promjena vrijednosti zaliha i prijenoh rashoda  </t>
  </si>
  <si>
    <t>Controla</t>
  </si>
  <si>
    <t>Grupa</t>
  </si>
  <si>
    <t>Naziv grupe</t>
  </si>
  <si>
    <t>Struktura troškova izražena u procentima</t>
  </si>
  <si>
    <t>Profil vodomjera</t>
  </si>
  <si>
    <t>Broj vodomjera</t>
  </si>
  <si>
    <t xml:space="preserve">Mjes(i) </t>
  </si>
  <si>
    <t>cijena samog vodomjera</t>
  </si>
  <si>
    <t>Voda</t>
  </si>
  <si>
    <t>Kanalizacija</t>
  </si>
  <si>
    <t>Tretman</t>
  </si>
  <si>
    <t>%</t>
  </si>
  <si>
    <t>Očekivani postotak naplate u % u narednoj godini:</t>
  </si>
  <si>
    <t>Ukupno:</t>
  </si>
  <si>
    <t xml:space="preserve"> Prihodi od prodaje nepovezanim stranama na domaćem tržištu  </t>
  </si>
  <si>
    <t xml:space="preserve"> Prihodi od donacija  </t>
  </si>
  <si>
    <t xml:space="preserve"> Ostali prihodi po drugim osnovama  </t>
  </si>
  <si>
    <t xml:space="preserve"> Dobici od prodaje materijala  </t>
  </si>
  <si>
    <t xml:space="preserve"> Naplaćena ranije otpisana potraživanja  </t>
  </si>
  <si>
    <t xml:space="preserve"> Otpis obaveza, ukinuta rezervisanja i ostali prihodi  </t>
  </si>
  <si>
    <t xml:space="preserve"> Utrošene sirovine i materijal  </t>
  </si>
  <si>
    <t xml:space="preserve"> Utrošena energija i gorivo  </t>
  </si>
  <si>
    <t xml:space="preserve"> Utrošeni rezervni dijelovi  </t>
  </si>
  <si>
    <t xml:space="preserve"> Otpis sitnog inventara, ambalaže i autoguma  </t>
  </si>
  <si>
    <t xml:space="preserve"> Troškovi plaća  </t>
  </si>
  <si>
    <t xml:space="preserve"> Troškovi naknada plaća  </t>
  </si>
  <si>
    <t xml:space="preserve"> Troškovi službenih putovanja zaposlenih  </t>
  </si>
  <si>
    <t xml:space="preserve"> Troškovi ostalih primanja, naknada i materijalnih prava zaposlenih  </t>
  </si>
  <si>
    <t xml:space="preserve"> Troškovi naknada članovima odbora, komisija i sl.  </t>
  </si>
  <si>
    <t xml:space="preserve"> Troškovi naknada ostalim fizičkim licima  </t>
  </si>
  <si>
    <t xml:space="preserve">  Troškovi usluga izrade i dorade učinaka  </t>
  </si>
  <si>
    <t xml:space="preserve"> Troškovi transportnih usluga  </t>
  </si>
  <si>
    <t xml:space="preserve"> Troškovi usluga održavanja  </t>
  </si>
  <si>
    <t xml:space="preserve"> Troškovi najma  </t>
  </si>
  <si>
    <t xml:space="preserve"> Troškovi reklame i sponzorstva  </t>
  </si>
  <si>
    <t xml:space="preserve"> Troškovi ostalih usluga  </t>
  </si>
  <si>
    <t xml:space="preserve"> Amortizacija do visine porezno priznatih rashoda  </t>
  </si>
  <si>
    <t xml:space="preserve"> Troškovi reprezentacije  </t>
  </si>
  <si>
    <t xml:space="preserve"> Troškovi premija osiguranja  </t>
  </si>
  <si>
    <t xml:space="preserve"> Troškovi platnog prometa  </t>
  </si>
  <si>
    <t xml:space="preserve"> Troškovi poštanskih i telekomunikacijskih usluga  </t>
  </si>
  <si>
    <t xml:space="preserve"> Troškovi poreza, naknada, taksi i drugih dažbina na teret pravnog lica  </t>
  </si>
  <si>
    <t xml:space="preserve"> Troškovi članskih doprinosa i sličnih obaveza  </t>
  </si>
  <si>
    <t xml:space="preserve"> Ostali nematerijalni troškovi  </t>
  </si>
  <si>
    <t xml:space="preserve"> Rashodi od kamata od nepovezanih strana  </t>
  </si>
  <si>
    <t xml:space="preserve"> Gubici od prodaje materijala  </t>
  </si>
  <si>
    <t xml:space="preserve"> Rashodi po osnovu ispravke vrijednosti i otpisa potraživanja  </t>
  </si>
  <si>
    <t xml:space="preserve"> Rashodi po osnovu ispravki grešaka iz ranijih perioda  </t>
  </si>
  <si>
    <t>Dio finansijskih rashoda ( kursne razlike i kamate na kredite kojima se finansira sanacija, rekonstrukcija i izgradnja/nabavka infrastrukture ).</t>
  </si>
  <si>
    <t>KLJUČ RASPODJELE - PROCENAT ZA PRENOS PRIHODA ZS</t>
  </si>
  <si>
    <t>KLJUČ RASPODJELE - PROCENAT ZA PRENOS RASHODA ZS</t>
  </si>
  <si>
    <t>Ukupni troškovi</t>
  </si>
  <si>
    <t>PODACI O KORISNIČKIM VODOMJERIMA:</t>
  </si>
  <si>
    <t>PODACI O ZONSKIM I VODOMJERIMA NA IZVORIŠTIMA:</t>
  </si>
  <si>
    <t>UKUPNI RASHODI</t>
  </si>
  <si>
    <t xml:space="preserve"> Nabavka robe  </t>
  </si>
  <si>
    <t xml:space="preserve"> Nabavna vrijednost prodatih nekretnina pribavljenih radi prodaje  </t>
  </si>
  <si>
    <t xml:space="preserve"> Nabavka sirovina, materijala, rezervnih dijelova i inventara  </t>
  </si>
  <si>
    <t xml:space="preserve"> Odstupanja od cijena  </t>
  </si>
  <si>
    <t xml:space="preserve"> Troškovi sajmova  </t>
  </si>
  <si>
    <t xml:space="preserve"> Troškovi istraživanja  </t>
  </si>
  <si>
    <t xml:space="preserve"> Troškovi razvoja koji se ne kapitalizuje  </t>
  </si>
  <si>
    <t xml:space="preserve"> Amortizacija  - privremeno porezno nepriznati rashod </t>
  </si>
  <si>
    <t xml:space="preserve"> Amortizacija  - trajno porezno nepriznati rashod </t>
  </si>
  <si>
    <t xml:space="preserve"> Troškovi rezervisanja po osnovu datih garantih rokova  </t>
  </si>
  <si>
    <t xml:space="preserve"> Troškovi rezervisanja za obnavljanje prirodnih bogatstava  </t>
  </si>
  <si>
    <t xml:space="preserve"> Troškovi rezervisanja za zadržane kaucije i depozite  </t>
  </si>
  <si>
    <t xml:space="preserve"> Troškovi rezervisanja za restrukturiranje  </t>
  </si>
  <si>
    <t xml:space="preserve"> Troškovi rezervisanja za naknade i druge beneficije zaposlenika  </t>
  </si>
  <si>
    <t xml:space="preserve"> Troškovi rezervisanja za sudske sporove i štetne ugovore  </t>
  </si>
  <si>
    <t xml:space="preserve"> Troškovi ostalih rezervisanja  </t>
  </si>
  <si>
    <t xml:space="preserve"> Rashodi  od kamata od povezanih strana  </t>
  </si>
  <si>
    <t xml:space="preserve"> Negativne kursne razlike  </t>
  </si>
  <si>
    <t xml:space="preserve"> Rashodi po osnovu valutne klauzule  </t>
  </si>
  <si>
    <t xml:space="preserve"> Ostali finansijski rashodi  </t>
  </si>
  <si>
    <t xml:space="preserve"> Gubici od otudjenja nematerijalne imovine i nekretnina, postrojenja i opreme  </t>
  </si>
  <si>
    <t xml:space="preserve"> Gubici od otudjenja investicijskih nekretnina  </t>
  </si>
  <si>
    <t xml:space="preserve"> Gubici od otudjenja biološke imovine  </t>
  </si>
  <si>
    <t xml:space="preserve"> Gubici od otudjenja dugoročne imovine namijenjen prodaji i imovine poslovanja koje se obustavlja  </t>
  </si>
  <si>
    <t xml:space="preserve"> Gubici od otudjenja finansijske imovine i ulaganja u povezene strane  </t>
  </si>
  <si>
    <t xml:space="preserve"> Manjkovi  </t>
  </si>
  <si>
    <t xml:space="preserve">Gubici od derivatnih finansijskih instremenata  </t>
  </si>
  <si>
    <t xml:space="preserve"> Rashodovovanja na zalihama materijala i robe, i ostali rashodi  </t>
  </si>
  <si>
    <t xml:space="preserve"> Umanjenje vrijednosti nematerijalne imovine  </t>
  </si>
  <si>
    <t xml:space="preserve"> Umanjenje vrijednosti nekretnina, postrojenja i opreme  </t>
  </si>
  <si>
    <t xml:space="preserve"> Umanjenje vrijednosti investicijskih nekretnina koje se vode po trošku  </t>
  </si>
  <si>
    <t xml:space="preserve"> Umanjenje vrijednosti biološke imovine koja se vodi po trošku  </t>
  </si>
  <si>
    <t xml:space="preserve"> Kreditni gubici od finansijske imovine po amortizovanom trošku  </t>
  </si>
  <si>
    <t xml:space="preserve"> Gubici od uskladjivanja vrijedosti zaliha  </t>
  </si>
  <si>
    <t xml:space="preserve"> Gubici od uskladjivanja vrijednosti kratkoročne finansijske imovine  </t>
  </si>
  <si>
    <t xml:space="preserve"> Gubici od prestanka priznavanja imovine sa pravom korištenja  </t>
  </si>
  <si>
    <t xml:space="preserve"> Gubici od uskladjivanja vrijednosti dugoročne imovine namijenjene prodaji i imovine poslovanja koje se obustavalja  </t>
  </si>
  <si>
    <t xml:space="preserve"> Gubici od uskladjivanja vrijednosti ostale finansijske i nefinansijske imovine  </t>
  </si>
  <si>
    <t xml:space="preserve"> Rashodi po osnovu promjena računovodstvenih politika  </t>
  </si>
  <si>
    <t xml:space="preserve"> Povećanje vrijednosti zaliha gotovih proizvoda, poluproizvoda i proizvodnje u toku  </t>
  </si>
  <si>
    <t xml:space="preserve"> Smanjenje vrijednosti zaliha gotovih proizvoda, poluproizvoda i proizvodnje u toku  </t>
  </si>
  <si>
    <t xml:space="preserve"> Prijenos rashoda  </t>
  </si>
  <si>
    <t xml:space="preserve"> Prihodi od prodaje roba  </t>
  </si>
  <si>
    <t xml:space="preserve">Prihodi od prodaje povezanim stranama  </t>
  </si>
  <si>
    <t xml:space="preserve"> Prihodi od prodaje nepovezanim stranama na inostranom tržištu  </t>
  </si>
  <si>
    <t xml:space="preserve"> Odobreni popusti i rabati  </t>
  </si>
  <si>
    <t xml:space="preserve"> Prihodi od prodaje gotovih proizvoda  </t>
  </si>
  <si>
    <t xml:space="preserve"> Prihodi od prodaje povezanim stranama  </t>
  </si>
  <si>
    <t xml:space="preserve"> Prihodi od pruženih usluga  </t>
  </si>
  <si>
    <t xml:space="preserve"> Prihodi od pruženih usluga povezanim stranama  </t>
  </si>
  <si>
    <t xml:space="preserve"> Prihodi od pruženih usluga nepovezanim stranama na domaćem tržištu  </t>
  </si>
  <si>
    <t xml:space="preserve"> Prihodi od pruženih usluga nepovezanim stranama na inostranom tržištu  </t>
  </si>
  <si>
    <t xml:space="preserve">Promjena fer vrijednosti dugoročne nefinansijske imovine  </t>
  </si>
  <si>
    <t xml:space="preserve"> Povećanje fer vrijednosti investicijskih nekretnina koja se ne amortizuju  </t>
  </si>
  <si>
    <t xml:space="preserve"> Povećanje fer vrijednosti biološke imovine koja se ne amortizuje  </t>
  </si>
  <si>
    <t xml:space="preserve"> Smanjenje fer vrijednosti investicijskih nekretnina koje se ne amortizuju  </t>
  </si>
  <si>
    <t xml:space="preserve"> Smanjenje fer vrijednosti biološke imovine koja se ne amortizuje  </t>
  </si>
  <si>
    <t xml:space="preserve"> Ostali poslovni prihodi  </t>
  </si>
  <si>
    <t xml:space="preserve"> Prihodi od premija, subvencija, poticaja i sl.  </t>
  </si>
  <si>
    <t xml:space="preserve"> Prihodi od najma  </t>
  </si>
  <si>
    <t xml:space="preserve"> Prihodi od članarina  </t>
  </si>
  <si>
    <t xml:space="preserve"> Prihodi od tantijema i licencnih prava  </t>
  </si>
  <si>
    <t xml:space="preserve"> Prihodi iz namjenskih izvora finansiranja  </t>
  </si>
  <si>
    <t xml:space="preserve"> Prihodi od dividendi  </t>
  </si>
  <si>
    <t xml:space="preserve"> Finansijski prihodi  </t>
  </si>
  <si>
    <t xml:space="preserve"> Prihodi od kamata od povezanih strana  </t>
  </si>
  <si>
    <t xml:space="preserve"> Prihodi od kamata od nepovezanih strana  </t>
  </si>
  <si>
    <t xml:space="preserve"> Pozitivne kursne razlike  </t>
  </si>
  <si>
    <t xml:space="preserve"> Prihodi po osnovu valutne klauzule  </t>
  </si>
  <si>
    <t xml:space="preserve"> Ostali finansijski prihodi  </t>
  </si>
  <si>
    <t xml:space="preserve">Ostali prihodi i dobici  </t>
  </si>
  <si>
    <t xml:space="preserve"> Dobici od otudjenja nematerijalne imovine, nekretnina, postrojenja i opreme  </t>
  </si>
  <si>
    <t xml:space="preserve"> Dobici od otudjenja investicijskih nekretnina  </t>
  </si>
  <si>
    <t xml:space="preserve"> Dobici od otudjenja biološke imovine  </t>
  </si>
  <si>
    <t xml:space="preserve"> Dobici od otudjenja dugoročne imovine namijenjene prodaji i imovine poslovanja koje se obustavlja  </t>
  </si>
  <si>
    <t xml:space="preserve"> Dobici od otudjenja finansijske imovine i ulaganja u povezane strane  </t>
  </si>
  <si>
    <t xml:space="preserve"> Viškovi  </t>
  </si>
  <si>
    <t xml:space="preserve"> Dobici od derivatnih finansijskih instrumenata  </t>
  </si>
  <si>
    <t xml:space="preserve"> Prihodi/dobici po osnovu uskladjivanja vrijednosti imovine  </t>
  </si>
  <si>
    <t xml:space="preserve"> Dobici od otpuštanja ranije priznatih gubitaka od umanjenja vrijednosti nematerijalne imovine  </t>
  </si>
  <si>
    <t xml:space="preserve"> Dobici od nekretnina, postrojenja i imovine  </t>
  </si>
  <si>
    <t xml:space="preserve"> Dobici od otpuštanja ranije priznatih gubitaka od umanjenja vrijednosti investicijskih nekretnina koji se vode po trošku  </t>
  </si>
  <si>
    <t xml:space="preserve"> Dobici od otpuštanja ranije priznatih gubitaka od  umanjenja vrijednosti biološke imovine koja se vodi po trošku  </t>
  </si>
  <si>
    <t xml:space="preserve"> Dobici od uskladjivanja vrijednosti dugoročne finansijske imovine  </t>
  </si>
  <si>
    <t xml:space="preserve"> Dobici od uskladjivanja vrijednosti zaliha  </t>
  </si>
  <si>
    <t xml:space="preserve"> Dobici os uskladjivanja vrijednosti kratkoročne finansijske imovine  </t>
  </si>
  <si>
    <t xml:space="preserve"> Dobici od prestanka priznavanja imovine sa pravom korištenja  </t>
  </si>
  <si>
    <t xml:space="preserve"> Dobici od uskladjivanja vrijednosti dugoročne imovine namijenjene prodaji i imovine poslovanja koje se obustavlja  </t>
  </si>
  <si>
    <t xml:space="preserve"> Dobici od uskladjivanja vrijednosti ostale finansijske imovine i nefinansijske imovine  </t>
  </si>
  <si>
    <t xml:space="preserve"> Efekti promjena računovodstvenih politika i ispravki grešaka iz ranijih perioda i prijenos prihoda  </t>
  </si>
  <si>
    <t xml:space="preserve"> Prihodi po osnovu promjene računovodstvenih politika  </t>
  </si>
  <si>
    <t xml:space="preserve"> Prihodi po osnovu ispravki grešaka iz ranijih perioda  </t>
  </si>
  <si>
    <t xml:space="preserve"> Prijenos prihoda  </t>
  </si>
  <si>
    <t>.</t>
  </si>
  <si>
    <t>Ostali korisnici ili neka druga kategorija</t>
  </si>
  <si>
    <t>Unijeti kategoriju korisnika u slučaju potrebe preduzeća ili brisati</t>
  </si>
  <si>
    <t>Sve ćelije / polja koja nisu označena zelenom bojom su zaključana u cilju ispravnog rada modela, te ista ne možete samostalno mijenjati.</t>
  </si>
  <si>
    <t>U sheet-u  Kontni plan sadržani su brojevi i nazivi konta prihoda i rashoda i iste ne možete mijenjati.</t>
  </si>
  <si>
    <t>U sheet-u PLAN.(2) vrši se automatska redistgribucija odnosnih prihoda ili rashoda zajedničkih službi na odnosne djelatnosti, te istu ne možete mijenjati.</t>
  </si>
  <si>
    <t>U sheet-u Grupe troškova prikazani su svi odnosni troškovi po grupama, uključujući i troškove zajedničkih službi, po djelatnostima i konsolidovano, za cjelokupno prerduzeće. Isti se izračunavaju automatski, te ih ne možete mjenjati.</t>
  </si>
  <si>
    <t>Na svim stranicama ( sheet-ovima ) podatke unosite samo u ćelije / polja označena zelenom bojom, ostali podaci se računaju automatski.</t>
  </si>
  <si>
    <t>U sheet-u PLAN.(1) možete mijenjati, brisati ili dodavati konta prihoda ili rashoda shodno svojim potrebama, ukucavanjem broja željenog konta. U ovom modelu možete dodati još do četiri djelatnosti koje obavlja Vaše preduzeće unosom naziva tih djelatnosti u predviđena polja  od F2 do I2. Raspodjela prihoda i troškova zajedničkih službi vrši se automatski shodno jedinstvenom ključu raspodjele na odnosne djelatnosti, proporcionalno visini ostvarenih prihoda i rashoda u toj djelatnosti.</t>
  </si>
  <si>
    <t>U sheet-u Grupe troškova prikazani su svi odnosni troškovi po grupama, uključujući i troškove zajedničkih službi, po djelatnostima i konsolidovano, za cjelokupno prerduzeće, koji se po Metodologiji uobziruju prilikom izračuna cijene vodnih usluga. U ćelije / polja C8, D8 i E8  unose se samo iznosi troškova sa grupe 56 koji se odnose na dio finansijskih rashoda ( kursne razlike i kamate na kredite kojima se finansira sanacija, rekonstrukcija i izgradnja/nabavka infrastrukture ) za odnosnu djelatnost. Sve ćelije / polja, osim ćelija / polja C8, D8 i E8   se izračunavaju automatski, te ih ne možete mjenjati.</t>
  </si>
  <si>
    <t>U sheet-u Vodomjeri unesite podatke o korisničkim vodomjerima ( uključujući i zajedničke vodomjere za više korisnika ), te podatke o zonskim vodomjerima i drugim zonskim mjeračima ( mjerač pritiska, moduli za daljinsko očitanje  i slično ). Unosite cijenu koštanja istih, bez uračunatog PDV-a. U kolonu Mjeseci unesite broj mjeseci za koji se mora izvršiti zamjena ili baždarenje mjerene opreme ( većinom je taj period 60 mjeseci ).</t>
  </si>
  <si>
    <t>U sheet-u Količine pored kategorije korisnika domaćinstva možete unijeti još četiri kategorije korisnika po vlastitoj želji. Unesite očekivane količine isporučenih odnosnih usluga i očekivani procenat naplate Vaših potraživanja koji  po Metodologiji ne može biti manji od 95%. U polja C11, D11 i E11 možete unijeti samo koeficijent naplate u intervalu od 95 do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</si>
</sst>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61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9.9"/>
      <color theme="10"/>
      <name val="Calibri"/>
      <family val="2"/>
      <charset val="238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8" tint="-0.499984740745262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2" fillId="0" borderId="0" xfId="2"/>
    <xf numFmtId="3" fontId="2" fillId="0" borderId="0" xfId="2" applyNumberFormat="1"/>
    <xf numFmtId="3" fontId="1" fillId="3" borderId="1" xfId="1" applyNumberFormat="1" applyFill="1" applyBorder="1"/>
    <xf numFmtId="0" fontId="5" fillId="0" borderId="0" xfId="2" applyFont="1"/>
    <xf numFmtId="3" fontId="0" fillId="0" borderId="0" xfId="0" applyNumberFormat="1"/>
    <xf numFmtId="3" fontId="5" fillId="0" borderId="0" xfId="2" applyNumberFormat="1" applyFont="1"/>
    <xf numFmtId="3" fontId="2" fillId="4" borderId="0" xfId="2" applyNumberFormat="1" applyFill="1"/>
    <xf numFmtId="0" fontId="4" fillId="0" borderId="0" xfId="2" applyFont="1"/>
    <xf numFmtId="3" fontId="5" fillId="3" borderId="1" xfId="2" applyNumberFormat="1" applyFont="1" applyFill="1" applyBorder="1"/>
    <xf numFmtId="3" fontId="5" fillId="7" borderId="1" xfId="2" applyNumberFormat="1" applyFont="1" applyFill="1" applyBorder="1"/>
    <xf numFmtId="3" fontId="5" fillId="6" borderId="0" xfId="2" applyNumberFormat="1" applyFont="1" applyFill="1"/>
    <xf numFmtId="3" fontId="4" fillId="0" borderId="0" xfId="2" applyNumberFormat="1" applyFont="1"/>
    <xf numFmtId="3" fontId="1" fillId="8" borderId="1" xfId="1" applyNumberFormat="1" applyFill="1" applyBorder="1"/>
    <xf numFmtId="0" fontId="2" fillId="4" borderId="0" xfId="2" applyFill="1"/>
    <xf numFmtId="10" fontId="2" fillId="3" borderId="0" xfId="2" applyNumberFormat="1" applyFill="1"/>
    <xf numFmtId="3" fontId="2" fillId="8" borderId="1" xfId="2" applyNumberFormat="1" applyFill="1" applyBorder="1"/>
    <xf numFmtId="0" fontId="0" fillId="9" borderId="0" xfId="0" applyFill="1"/>
    <xf numFmtId="3" fontId="0" fillId="9" borderId="0" xfId="0" applyNumberFormat="1" applyFill="1"/>
    <xf numFmtId="0" fontId="0" fillId="4" borderId="0" xfId="0" applyFill="1"/>
    <xf numFmtId="3" fontId="0" fillId="4" borderId="0" xfId="0" applyNumberFormat="1" applyFill="1"/>
    <xf numFmtId="10" fontId="0" fillId="9" borderId="0" xfId="0" applyNumberFormat="1" applyFill="1"/>
    <xf numFmtId="4" fontId="0" fillId="0" borderId="0" xfId="0" applyNumberFormat="1"/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left" indent="1"/>
    </xf>
    <xf numFmtId="0" fontId="9" fillId="0" borderId="6" xfId="0" applyFont="1" applyBorder="1" applyAlignment="1">
      <alignment horizontal="center" wrapText="1"/>
    </xf>
    <xf numFmtId="0" fontId="9" fillId="0" borderId="0" xfId="0" applyFont="1" applyAlignment="1">
      <alignment horizontal="right" wrapText="1" indent="2"/>
    </xf>
    <xf numFmtId="49" fontId="0" fillId="0" borderId="0" xfId="0" applyNumberFormat="1"/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8" borderId="1" xfId="1" applyFill="1" applyBorder="1"/>
    <xf numFmtId="0" fontId="0" fillId="9" borderId="0" xfId="0" applyFill="1" applyAlignment="1">
      <alignment wrapText="1"/>
    </xf>
    <xf numFmtId="0" fontId="0" fillId="0" borderId="0" xfId="0" applyAlignment="1">
      <alignment horizontal="left" wrapText="1"/>
    </xf>
    <xf numFmtId="0" fontId="4" fillId="0" borderId="0" xfId="2" applyFont="1" applyProtection="1">
      <protection locked="0"/>
    </xf>
    <xf numFmtId="0" fontId="2" fillId="0" borderId="0" xfId="2" applyProtection="1">
      <protection locked="0"/>
    </xf>
    <xf numFmtId="3" fontId="2" fillId="0" borderId="0" xfId="2" applyNumberFormat="1" applyProtection="1">
      <protection locked="0"/>
    </xf>
    <xf numFmtId="3" fontId="1" fillId="5" borderId="1" xfId="1" applyNumberFormat="1" applyFill="1" applyBorder="1" applyProtection="1">
      <protection locked="0"/>
    </xf>
    <xf numFmtId="0" fontId="5" fillId="0" borderId="0" xfId="2" applyFont="1" applyProtection="1">
      <protection locked="0"/>
    </xf>
    <xf numFmtId="3" fontId="5" fillId="0" borderId="0" xfId="2" applyNumberFormat="1" applyFont="1" applyProtection="1">
      <protection locked="0"/>
    </xf>
    <xf numFmtId="3" fontId="2" fillId="5" borderId="1" xfId="2" applyNumberFormat="1" applyFill="1" applyBorder="1" applyProtection="1">
      <protection locked="0"/>
    </xf>
    <xf numFmtId="0" fontId="1" fillId="8" borderId="1" xfId="1" applyFill="1" applyBorder="1" applyProtection="1"/>
    <xf numFmtId="3" fontId="1" fillId="8" borderId="1" xfId="1" applyNumberFormat="1" applyFill="1" applyBorder="1" applyProtection="1"/>
    <xf numFmtId="3" fontId="1" fillId="3" borderId="1" xfId="1" applyNumberFormat="1" applyFill="1" applyBorder="1" applyProtection="1"/>
    <xf numFmtId="3" fontId="6" fillId="7" borderId="1" xfId="1" applyNumberFormat="1" applyFont="1" applyFill="1" applyBorder="1" applyProtection="1"/>
    <xf numFmtId="3" fontId="2" fillId="3" borderId="0" xfId="2" applyNumberFormat="1" applyFill="1"/>
    <xf numFmtId="3" fontId="2" fillId="7" borderId="0" xfId="2" applyNumberFormat="1" applyFill="1"/>
    <xf numFmtId="3" fontId="2" fillId="6" borderId="0" xfId="2" applyNumberFormat="1" applyFill="1"/>
    <xf numFmtId="3" fontId="3" fillId="7" borderId="1" xfId="1" applyNumberFormat="1" applyFont="1" applyFill="1" applyBorder="1" applyProtection="1"/>
    <xf numFmtId="0" fontId="11" fillId="5" borderId="3" xfId="0" applyFont="1" applyFill="1" applyBorder="1" applyAlignment="1" applyProtection="1">
      <alignment horizontal="left" vertical="center" wrapText="1"/>
      <protection locked="0"/>
    </xf>
    <xf numFmtId="3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5" borderId="1" xfId="3" applyNumberFormat="1" applyFont="1" applyFill="1" applyBorder="1" applyProtection="1">
      <protection locked="0"/>
    </xf>
    <xf numFmtId="0" fontId="4" fillId="5" borderId="0" xfId="2" applyFont="1" applyFill="1" applyProtection="1">
      <protection locked="0"/>
    </xf>
    <xf numFmtId="2" fontId="11" fillId="5" borderId="5" xfId="0" applyNumberFormat="1" applyFont="1" applyFill="1" applyBorder="1" applyAlignment="1" applyProtection="1">
      <alignment horizontal="right" vertical="center" wrapText="1"/>
      <protection locked="0"/>
    </xf>
    <xf numFmtId="3" fontId="11" fillId="5" borderId="4" xfId="0" applyNumberFormat="1" applyFont="1" applyFill="1" applyBorder="1" applyAlignment="1" applyProtection="1">
      <alignment horizontal="right" vertical="center" wrapText="1"/>
      <protection locked="0"/>
    </xf>
    <xf numFmtId="3" fontId="11" fillId="5" borderId="1" xfId="0" applyNumberFormat="1" applyFont="1" applyFill="1" applyBorder="1" applyAlignment="1" applyProtection="1">
      <alignment horizontal="right" vertical="center" wrapText="1"/>
      <protection locked="0"/>
    </xf>
    <xf numFmtId="2" fontId="11" fillId="5" borderId="1" xfId="0" applyNumberFormat="1" applyFont="1" applyFill="1" applyBorder="1" applyAlignment="1" applyProtection="1">
      <alignment horizontal="right" vertical="center" wrapText="1"/>
      <protection locked="0"/>
    </xf>
    <xf numFmtId="164" fontId="0" fillId="0" borderId="1" xfId="3" applyNumberFormat="1" applyFont="1" applyFill="1" applyBorder="1" applyProtection="1"/>
    <xf numFmtId="3" fontId="0" fillId="4" borderId="0" xfId="0" quotePrefix="1" applyNumberFormat="1" applyFill="1"/>
    <xf numFmtId="3" fontId="0" fillId="5" borderId="0" xfId="0" applyNumberFormat="1" applyFill="1"/>
    <xf numFmtId="49" fontId="4" fillId="0" borderId="0" xfId="2" applyNumberFormat="1" applyFont="1"/>
    <xf numFmtId="49" fontId="1" fillId="8" borderId="1" xfId="1" applyNumberFormat="1" applyFill="1" applyBorder="1" applyProtection="1"/>
    <xf numFmtId="49" fontId="1" fillId="3" borderId="1" xfId="1" applyNumberFormat="1" applyFill="1" applyBorder="1" applyProtection="1"/>
    <xf numFmtId="49" fontId="3" fillId="7" borderId="1" xfId="1" applyNumberFormat="1" applyFont="1" applyFill="1" applyBorder="1" applyProtection="1"/>
    <xf numFmtId="49" fontId="5" fillId="0" borderId="0" xfId="2" applyNumberFormat="1" applyFont="1"/>
    <xf numFmtId="49" fontId="5" fillId="3" borderId="1" xfId="2" applyNumberFormat="1" applyFont="1" applyFill="1" applyBorder="1"/>
    <xf numFmtId="49" fontId="5" fillId="7" borderId="1" xfId="2" applyNumberFormat="1" applyFont="1" applyFill="1" applyBorder="1"/>
    <xf numFmtId="49" fontId="5" fillId="6" borderId="0" xfId="2" applyNumberFormat="1" applyFont="1" applyFill="1"/>
    <xf numFmtId="49" fontId="2" fillId="0" borderId="0" xfId="2" applyNumberFormat="1"/>
    <xf numFmtId="49" fontId="2" fillId="3" borderId="0" xfId="2" applyNumberFormat="1" applyFill="1"/>
    <xf numFmtId="49" fontId="2" fillId="7" borderId="0" xfId="2" applyNumberFormat="1" applyFill="1"/>
    <xf numFmtId="49" fontId="2" fillId="6" borderId="0" xfId="2" applyNumberFormat="1" applyFill="1"/>
    <xf numFmtId="49" fontId="2" fillId="4" borderId="0" xfId="2" applyNumberFormat="1" applyFill="1"/>
    <xf numFmtId="49" fontId="2" fillId="0" borderId="0" xfId="2" applyNumberFormat="1" applyProtection="1">
      <protection locked="0"/>
    </xf>
    <xf numFmtId="49" fontId="1" fillId="8" borderId="1" xfId="1" applyNumberFormat="1" applyFill="1" applyBorder="1"/>
    <xf numFmtId="49" fontId="1" fillId="0" borderId="1" xfId="1" applyNumberFormat="1" applyFill="1" applyBorder="1"/>
    <xf numFmtId="0" fontId="1" fillId="0" borderId="1" xfId="1" applyFill="1" applyBorder="1"/>
    <xf numFmtId="1" fontId="0" fillId="0" borderId="0" xfId="0" applyNumberFormat="1"/>
    <xf numFmtId="49" fontId="4" fillId="0" borderId="0" xfId="2" applyNumberFormat="1" applyFont="1" applyAlignment="1">
      <alignment horizontal="right"/>
    </xf>
    <xf numFmtId="49" fontId="1" fillId="8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right"/>
    </xf>
    <xf numFmtId="49" fontId="3" fillId="7" borderId="1" xfId="1" applyNumberFormat="1" applyFont="1" applyFill="1" applyBorder="1" applyAlignment="1" applyProtection="1">
      <alignment horizontal="right"/>
    </xf>
    <xf numFmtId="49" fontId="5" fillId="0" borderId="0" xfId="2" applyNumberFormat="1" applyFont="1" applyAlignment="1">
      <alignment horizontal="right"/>
    </xf>
    <xf numFmtId="49" fontId="5" fillId="3" borderId="1" xfId="2" applyNumberFormat="1" applyFont="1" applyFill="1" applyBorder="1" applyAlignment="1">
      <alignment horizontal="right"/>
    </xf>
    <xf numFmtId="49" fontId="2" fillId="0" borderId="0" xfId="2" applyNumberFormat="1" applyAlignment="1">
      <alignment horizontal="right"/>
    </xf>
    <xf numFmtId="49" fontId="2" fillId="3" borderId="0" xfId="2" applyNumberFormat="1" applyFill="1" applyAlignment="1">
      <alignment horizontal="right"/>
    </xf>
    <xf numFmtId="49" fontId="2" fillId="7" borderId="0" xfId="2" applyNumberFormat="1" applyFill="1" applyAlignment="1">
      <alignment horizontal="right"/>
    </xf>
    <xf numFmtId="49" fontId="2" fillId="6" borderId="0" xfId="2" applyNumberFormat="1" applyFill="1" applyAlignment="1">
      <alignment horizontal="right"/>
    </xf>
    <xf numFmtId="49" fontId="2" fillId="4" borderId="0" xfId="2" applyNumberFormat="1" applyFill="1" applyAlignment="1">
      <alignment horizontal="right"/>
    </xf>
    <xf numFmtId="49" fontId="2" fillId="0" borderId="0" xfId="2" applyNumberFormat="1" applyAlignment="1" applyProtection="1">
      <alignment horizontal="right"/>
      <protection locked="0"/>
    </xf>
    <xf numFmtId="49" fontId="2" fillId="3" borderId="1" xfId="2" applyNumberFormat="1" applyFill="1" applyBorder="1" applyAlignment="1">
      <alignment horizontal="right"/>
    </xf>
    <xf numFmtId="49" fontId="2" fillId="7" borderId="1" xfId="2" applyNumberFormat="1" applyFill="1" applyBorder="1" applyAlignment="1">
      <alignment horizontal="right"/>
    </xf>
    <xf numFmtId="0" fontId="4" fillId="0" borderId="0" xfId="2" applyFont="1" applyAlignment="1">
      <alignment horizontal="center"/>
    </xf>
    <xf numFmtId="49" fontId="1" fillId="3" borderId="1" xfId="1" applyNumberFormat="1" applyFill="1" applyBorder="1"/>
    <xf numFmtId="0" fontId="1" fillId="3" borderId="1" xfId="1" applyFill="1" applyBorder="1" applyProtection="1"/>
    <xf numFmtId="0" fontId="1" fillId="3" borderId="1" xfId="1" applyFill="1" applyBorder="1"/>
    <xf numFmtId="3" fontId="3" fillId="3" borderId="1" xfId="1" applyNumberFormat="1" applyFont="1" applyFill="1" applyBorder="1"/>
    <xf numFmtId="4" fontId="11" fillId="5" borderId="0" xfId="0" applyNumberFormat="1" applyFont="1" applyFill="1" applyAlignment="1">
      <alignment horizontal="right" vertical="center" wrapText="1"/>
    </xf>
    <xf numFmtId="3" fontId="11" fillId="5" borderId="0" xfId="0" applyNumberFormat="1" applyFont="1" applyFill="1" applyAlignment="1">
      <alignment horizontal="right" vertical="center" wrapText="1"/>
    </xf>
    <xf numFmtId="0" fontId="0" fillId="5" borderId="0" xfId="0" applyFill="1"/>
    <xf numFmtId="0" fontId="0" fillId="5" borderId="0" xfId="0" applyFill="1" applyAlignment="1">
      <alignment horizontal="right"/>
    </xf>
    <xf numFmtId="0" fontId="1" fillId="5" borderId="1" xfId="1" applyNumberFormat="1" applyFill="1" applyBorder="1" applyAlignment="1" applyProtection="1">
      <alignment horizontal="right"/>
      <protection locked="0"/>
    </xf>
    <xf numFmtId="0" fontId="2" fillId="5" borderId="1" xfId="2" applyFill="1" applyBorder="1" applyAlignment="1" applyProtection="1">
      <alignment horizontal="right"/>
      <protection locked="0"/>
    </xf>
    <xf numFmtId="3" fontId="0" fillId="5" borderId="0" xfId="0" applyNumberFormat="1" applyFill="1" applyProtection="1">
      <protection locked="0"/>
    </xf>
    <xf numFmtId="165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left" indent="1"/>
      <protection locked="0"/>
    </xf>
    <xf numFmtId="0" fontId="0" fillId="0" borderId="0" xfId="0" applyAlignment="1">
      <alignment wrapText="1"/>
    </xf>
    <xf numFmtId="0" fontId="4" fillId="0" borderId="2" xfId="2" applyFont="1" applyBorder="1" applyAlignment="1">
      <alignment horizontal="center"/>
    </xf>
    <xf numFmtId="0" fontId="12" fillId="0" borderId="7" xfId="0" applyFont="1" applyBorder="1" applyAlignment="1">
      <alignment wrapText="1"/>
    </xf>
  </cellXfs>
  <cellStyles count="9">
    <cellStyle name="Comma" xfId="3" builtinId="3"/>
    <cellStyle name="Good" xfId="1" builtinId="26"/>
    <cellStyle name="Hyperlink 2" xfId="8" xr:uid="{C8032CB1-81E8-4D23-862D-D9DD7671C17E}"/>
    <cellStyle name="Normal" xfId="0" builtinId="0"/>
    <cellStyle name="Normal 2" xfId="2" xr:uid="{12A7262A-5DDA-4A3C-B67C-FB204A467E8F}"/>
    <cellStyle name="Normal 2 2" xfId="7" xr:uid="{99F0EFC4-969C-46E4-BB2E-E445B6FE9BB2}"/>
    <cellStyle name="Normal 2 3" xfId="4" xr:uid="{B33A6C3D-6515-402E-9601-060A3E9D79DA}"/>
    <cellStyle name="Normal 3" xfId="5" xr:uid="{2BCD2406-FC62-4255-8771-8207E90AC265}"/>
    <cellStyle name="Normal 4" xfId="6" xr:uid="{D63CC0F0-615D-4CA2-9272-921FE398CE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M/Desktop/UNDP-UPKP/Modeli/Jednostavni%20modeli/RV.22.Tarifni%20model%20-%20jednostavna%20verz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azni podaci"/>
      <sheetName val="Fiksni dio cijene"/>
      <sheetName val="Varijabilni dio cijene"/>
      <sheetName val="Kalkulacija cijene po kateg."/>
    </sheetNames>
    <sheetDataSet>
      <sheetData sheetId="0">
        <row r="16">
          <cell r="B16" t="str">
            <v>Očekivano fakturiranje vode u m3 u narednoj godini:</v>
          </cell>
        </row>
        <row r="17">
          <cell r="B17" t="str">
            <v>Domaćinstva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6278C-2021-44C8-B718-80A8DAA2624D}">
  <dimension ref="A2:B10"/>
  <sheetViews>
    <sheetView workbookViewId="0">
      <selection activeCell="B21" sqref="B21"/>
    </sheetView>
  </sheetViews>
  <sheetFormatPr defaultRowHeight="14.4" x14ac:dyDescent="0.3"/>
  <cols>
    <col min="1" max="1" width="4.5546875" customWidth="1"/>
    <col min="2" max="2" width="201.44140625" style="116" customWidth="1"/>
  </cols>
  <sheetData>
    <row r="2" spans="1:2" x14ac:dyDescent="0.3">
      <c r="A2">
        <v>1</v>
      </c>
      <c r="B2" s="116" t="s">
        <v>190</v>
      </c>
    </row>
    <row r="3" spans="1:2" x14ac:dyDescent="0.3">
      <c r="A3">
        <v>2</v>
      </c>
      <c r="B3" s="116" t="s">
        <v>186</v>
      </c>
    </row>
    <row r="4" spans="1:2" x14ac:dyDescent="0.3">
      <c r="A4">
        <v>3</v>
      </c>
      <c r="B4" s="116" t="s">
        <v>187</v>
      </c>
    </row>
    <row r="5" spans="1:2" ht="30.6" customHeight="1" x14ac:dyDescent="0.3">
      <c r="A5">
        <v>4</v>
      </c>
      <c r="B5" s="116" t="s">
        <v>191</v>
      </c>
    </row>
    <row r="6" spans="1:2" x14ac:dyDescent="0.3">
      <c r="A6">
        <v>5</v>
      </c>
      <c r="B6" s="116" t="s">
        <v>188</v>
      </c>
    </row>
    <row r="7" spans="1:2" x14ac:dyDescent="0.3">
      <c r="A7">
        <v>6</v>
      </c>
      <c r="B7" s="116" t="s">
        <v>189</v>
      </c>
    </row>
    <row r="8" spans="1:2" ht="43.2" x14ac:dyDescent="0.3">
      <c r="A8">
        <v>7</v>
      </c>
      <c r="B8" s="116" t="s">
        <v>192</v>
      </c>
    </row>
    <row r="9" spans="1:2" ht="28.8" x14ac:dyDescent="0.3">
      <c r="A9">
        <v>8</v>
      </c>
      <c r="B9" s="116" t="s">
        <v>194</v>
      </c>
    </row>
    <row r="10" spans="1:2" ht="30" customHeight="1" x14ac:dyDescent="0.3">
      <c r="A10">
        <v>9</v>
      </c>
      <c r="B10" s="116" t="s">
        <v>193</v>
      </c>
    </row>
  </sheetData>
  <sheetProtection algorithmName="SHA-512" hashValue="eWwLyseV178tZ5ezv9vBj5bU3C8y5V7O2bZCkKn9NotGlxBCtaTWmClJLC2e+HAbhITXn2/lj7ziwY06zKBplQ==" saltValue="iLsegNemtSHQ1djbaHpFH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966A-CDB0-4390-AB79-2D89D5506724}">
  <dimension ref="A1:C143"/>
  <sheetViews>
    <sheetView topLeftCell="A94" workbookViewId="0">
      <selection activeCell="C9" sqref="C9:E9"/>
    </sheetView>
  </sheetViews>
  <sheetFormatPr defaultRowHeight="14.4" x14ac:dyDescent="0.3"/>
  <cols>
    <col min="1" max="1" width="10.109375" style="87" customWidth="1"/>
    <col min="2" max="2" width="135.88671875" customWidth="1"/>
    <col min="3" max="3" width="8.88671875" style="35"/>
  </cols>
  <sheetData>
    <row r="1" spans="1:3" x14ac:dyDescent="0.3">
      <c r="A1">
        <v>50</v>
      </c>
      <c r="B1" t="s">
        <v>25</v>
      </c>
      <c r="C1" s="35">
        <v>50</v>
      </c>
    </row>
    <row r="2" spans="1:3" x14ac:dyDescent="0.3">
      <c r="A2">
        <v>51</v>
      </c>
      <c r="B2" t="s">
        <v>26</v>
      </c>
      <c r="C2" s="35">
        <v>51</v>
      </c>
    </row>
    <row r="3" spans="1:3" x14ac:dyDescent="0.3">
      <c r="A3">
        <v>52</v>
      </c>
      <c r="B3" t="s">
        <v>27</v>
      </c>
      <c r="C3" s="35">
        <v>52</v>
      </c>
    </row>
    <row r="4" spans="1:3" x14ac:dyDescent="0.3">
      <c r="A4">
        <v>53</v>
      </c>
      <c r="B4" t="s">
        <v>28</v>
      </c>
      <c r="C4" s="35">
        <v>53</v>
      </c>
    </row>
    <row r="5" spans="1:3" x14ac:dyDescent="0.3">
      <c r="A5">
        <v>54</v>
      </c>
      <c r="B5" t="s">
        <v>29</v>
      </c>
      <c r="C5" s="35">
        <v>54</v>
      </c>
    </row>
    <row r="6" spans="1:3" x14ac:dyDescent="0.3">
      <c r="A6">
        <v>55</v>
      </c>
      <c r="B6" t="s">
        <v>30</v>
      </c>
      <c r="C6" s="35">
        <v>55</v>
      </c>
    </row>
    <row r="7" spans="1:3" x14ac:dyDescent="0.3">
      <c r="A7">
        <v>56</v>
      </c>
      <c r="B7" t="s">
        <v>31</v>
      </c>
      <c r="C7" s="35">
        <v>56</v>
      </c>
    </row>
    <row r="8" spans="1:3" x14ac:dyDescent="0.3">
      <c r="A8">
        <v>57</v>
      </c>
      <c r="B8" t="s">
        <v>32</v>
      </c>
      <c r="C8" s="35">
        <v>57</v>
      </c>
    </row>
    <row r="9" spans="1:3" x14ac:dyDescent="0.3">
      <c r="A9">
        <v>58</v>
      </c>
      <c r="B9" t="s">
        <v>33</v>
      </c>
      <c r="C9" s="35">
        <v>58</v>
      </c>
    </row>
    <row r="10" spans="1:3" x14ac:dyDescent="0.3">
      <c r="A10">
        <v>59</v>
      </c>
      <c r="B10" t="s">
        <v>34</v>
      </c>
      <c r="C10" s="35">
        <v>59</v>
      </c>
    </row>
    <row r="11" spans="1:3" x14ac:dyDescent="0.3">
      <c r="A11">
        <v>60</v>
      </c>
      <c r="B11" t="s">
        <v>132</v>
      </c>
      <c r="C11" s="35">
        <v>60</v>
      </c>
    </row>
    <row r="12" spans="1:3" x14ac:dyDescent="0.3">
      <c r="A12">
        <v>61</v>
      </c>
      <c r="B12" t="s">
        <v>136</v>
      </c>
      <c r="C12" s="35">
        <v>61</v>
      </c>
    </row>
    <row r="13" spans="1:3" x14ac:dyDescent="0.3">
      <c r="A13">
        <v>62</v>
      </c>
      <c r="B13" t="s">
        <v>138</v>
      </c>
      <c r="C13" s="35">
        <v>62</v>
      </c>
    </row>
    <row r="14" spans="1:3" x14ac:dyDescent="0.3">
      <c r="A14">
        <v>64</v>
      </c>
      <c r="B14" t="s">
        <v>142</v>
      </c>
      <c r="C14" s="35">
        <v>64</v>
      </c>
    </row>
    <row r="15" spans="1:3" x14ac:dyDescent="0.3">
      <c r="A15">
        <v>65</v>
      </c>
      <c r="B15" t="s">
        <v>147</v>
      </c>
      <c r="C15" s="35">
        <v>64</v>
      </c>
    </row>
    <row r="16" spans="1:3" x14ac:dyDescent="0.3">
      <c r="A16">
        <v>66</v>
      </c>
      <c r="B16" t="s">
        <v>154</v>
      </c>
      <c r="C16" s="35">
        <v>66</v>
      </c>
    </row>
    <row r="17" spans="1:3" x14ac:dyDescent="0.3">
      <c r="A17">
        <v>67</v>
      </c>
      <c r="B17" t="s">
        <v>160</v>
      </c>
      <c r="C17" s="35">
        <v>67</v>
      </c>
    </row>
    <row r="18" spans="1:3" x14ac:dyDescent="0.3">
      <c r="A18">
        <v>68</v>
      </c>
      <c r="B18" t="s">
        <v>168</v>
      </c>
      <c r="C18" s="35">
        <v>68</v>
      </c>
    </row>
    <row r="19" spans="1:3" x14ac:dyDescent="0.3">
      <c r="A19">
        <v>69</v>
      </c>
      <c r="B19" t="s">
        <v>179</v>
      </c>
      <c r="C19" s="35">
        <v>69</v>
      </c>
    </row>
    <row r="20" spans="1:3" x14ac:dyDescent="0.3">
      <c r="A20">
        <v>500</v>
      </c>
      <c r="B20" t="s">
        <v>90</v>
      </c>
      <c r="C20" s="35">
        <v>50</v>
      </c>
    </row>
    <row r="21" spans="1:3" x14ac:dyDescent="0.3">
      <c r="A21">
        <v>501</v>
      </c>
      <c r="B21" t="s">
        <v>25</v>
      </c>
      <c r="C21" s="35">
        <v>50</v>
      </c>
    </row>
    <row r="22" spans="1:3" x14ac:dyDescent="0.3">
      <c r="A22">
        <v>502</v>
      </c>
      <c r="B22" t="s">
        <v>91</v>
      </c>
      <c r="C22" s="35">
        <v>50</v>
      </c>
    </row>
    <row r="23" spans="1:3" x14ac:dyDescent="0.3">
      <c r="A23">
        <v>510</v>
      </c>
      <c r="B23" t="s">
        <v>92</v>
      </c>
      <c r="C23" s="35">
        <v>51</v>
      </c>
    </row>
    <row r="24" spans="1:3" x14ac:dyDescent="0.3">
      <c r="A24">
        <v>511</v>
      </c>
      <c r="B24" t="s">
        <v>55</v>
      </c>
      <c r="C24" s="35">
        <v>51</v>
      </c>
    </row>
    <row r="25" spans="1:3" x14ac:dyDescent="0.3">
      <c r="A25">
        <v>512</v>
      </c>
      <c r="B25" t="s">
        <v>56</v>
      </c>
      <c r="C25" s="35">
        <v>51</v>
      </c>
    </row>
    <row r="26" spans="1:3" x14ac:dyDescent="0.3">
      <c r="A26">
        <v>513</v>
      </c>
      <c r="B26" t="s">
        <v>57</v>
      </c>
      <c r="C26" s="35">
        <v>51</v>
      </c>
    </row>
    <row r="27" spans="1:3" x14ac:dyDescent="0.3">
      <c r="A27">
        <v>514</v>
      </c>
      <c r="B27" t="s">
        <v>58</v>
      </c>
      <c r="C27" s="35">
        <v>51</v>
      </c>
    </row>
    <row r="28" spans="1:3" x14ac:dyDescent="0.3">
      <c r="A28">
        <v>519</v>
      </c>
      <c r="B28" t="s">
        <v>93</v>
      </c>
      <c r="C28" s="35">
        <v>51</v>
      </c>
    </row>
    <row r="29" spans="1:3" x14ac:dyDescent="0.3">
      <c r="A29">
        <v>520</v>
      </c>
      <c r="B29" t="s">
        <v>59</v>
      </c>
      <c r="C29" s="35">
        <v>52</v>
      </c>
    </row>
    <row r="30" spans="1:3" x14ac:dyDescent="0.3">
      <c r="A30">
        <v>521</v>
      </c>
      <c r="B30" t="s">
        <v>60</v>
      </c>
      <c r="C30" s="35">
        <v>52</v>
      </c>
    </row>
    <row r="31" spans="1:3" x14ac:dyDescent="0.3">
      <c r="A31">
        <v>523</v>
      </c>
      <c r="B31" t="s">
        <v>61</v>
      </c>
      <c r="C31" s="35">
        <v>52</v>
      </c>
    </row>
    <row r="32" spans="1:3" x14ac:dyDescent="0.3">
      <c r="A32">
        <v>524</v>
      </c>
      <c r="B32" t="s">
        <v>62</v>
      </c>
      <c r="C32" s="35">
        <v>52</v>
      </c>
    </row>
    <row r="33" spans="1:3" x14ac:dyDescent="0.3">
      <c r="A33">
        <v>527</v>
      </c>
      <c r="B33" t="s">
        <v>63</v>
      </c>
      <c r="C33" s="35">
        <v>52</v>
      </c>
    </row>
    <row r="34" spans="1:3" x14ac:dyDescent="0.3">
      <c r="A34">
        <v>529</v>
      </c>
      <c r="B34" t="s">
        <v>64</v>
      </c>
      <c r="C34" s="35">
        <v>52</v>
      </c>
    </row>
    <row r="35" spans="1:3" x14ac:dyDescent="0.3">
      <c r="A35">
        <v>530</v>
      </c>
      <c r="B35" t="s">
        <v>65</v>
      </c>
      <c r="C35" s="35">
        <v>53</v>
      </c>
    </row>
    <row r="36" spans="1:3" x14ac:dyDescent="0.3">
      <c r="A36">
        <v>531</v>
      </c>
      <c r="B36" t="s">
        <v>66</v>
      </c>
      <c r="C36" s="35">
        <v>53</v>
      </c>
    </row>
    <row r="37" spans="1:3" x14ac:dyDescent="0.3">
      <c r="A37">
        <v>532</v>
      </c>
      <c r="B37" t="s">
        <v>67</v>
      </c>
      <c r="C37" s="35">
        <v>53</v>
      </c>
    </row>
    <row r="38" spans="1:3" x14ac:dyDescent="0.3">
      <c r="A38">
        <v>533</v>
      </c>
      <c r="B38" t="s">
        <v>68</v>
      </c>
      <c r="C38" s="35">
        <v>53</v>
      </c>
    </row>
    <row r="39" spans="1:3" x14ac:dyDescent="0.3">
      <c r="A39">
        <v>534</v>
      </c>
      <c r="B39" t="s">
        <v>94</v>
      </c>
      <c r="C39" s="35">
        <v>53</v>
      </c>
    </row>
    <row r="40" spans="1:3" x14ac:dyDescent="0.3">
      <c r="A40">
        <v>535</v>
      </c>
      <c r="B40" t="s">
        <v>69</v>
      </c>
      <c r="C40" s="35">
        <v>53</v>
      </c>
    </row>
    <row r="41" spans="1:3" x14ac:dyDescent="0.3">
      <c r="A41">
        <v>536</v>
      </c>
      <c r="B41" t="s">
        <v>95</v>
      </c>
      <c r="C41" s="35">
        <v>53</v>
      </c>
    </row>
    <row r="42" spans="1:3" x14ac:dyDescent="0.3">
      <c r="A42">
        <v>537</v>
      </c>
      <c r="B42" t="s">
        <v>96</v>
      </c>
      <c r="C42" s="35">
        <v>53</v>
      </c>
    </row>
    <row r="43" spans="1:3" x14ac:dyDescent="0.3">
      <c r="A43">
        <v>539</v>
      </c>
      <c r="B43" t="s">
        <v>70</v>
      </c>
      <c r="C43" s="35">
        <v>53</v>
      </c>
    </row>
    <row r="44" spans="1:3" x14ac:dyDescent="0.3">
      <c r="A44">
        <v>540</v>
      </c>
      <c r="B44" t="s">
        <v>71</v>
      </c>
      <c r="C44" s="35">
        <v>54</v>
      </c>
    </row>
    <row r="45" spans="1:3" x14ac:dyDescent="0.3">
      <c r="A45">
        <v>541</v>
      </c>
      <c r="B45" t="s">
        <v>97</v>
      </c>
      <c r="C45" s="35">
        <v>54</v>
      </c>
    </row>
    <row r="46" spans="1:3" x14ac:dyDescent="0.3">
      <c r="A46">
        <v>542</v>
      </c>
      <c r="B46" t="s">
        <v>98</v>
      </c>
      <c r="C46" s="35">
        <v>54</v>
      </c>
    </row>
    <row r="47" spans="1:3" x14ac:dyDescent="0.3">
      <c r="A47">
        <v>543</v>
      </c>
      <c r="B47" t="s">
        <v>99</v>
      </c>
      <c r="C47" s="35">
        <v>54</v>
      </c>
    </row>
    <row r="48" spans="1:3" x14ac:dyDescent="0.3">
      <c r="A48">
        <v>544</v>
      </c>
      <c r="B48" t="s">
        <v>100</v>
      </c>
      <c r="C48" s="35">
        <v>54</v>
      </c>
    </row>
    <row r="49" spans="1:3" x14ac:dyDescent="0.3">
      <c r="A49">
        <v>545</v>
      </c>
      <c r="B49" t="s">
        <v>101</v>
      </c>
      <c r="C49" s="35">
        <v>54</v>
      </c>
    </row>
    <row r="50" spans="1:3" x14ac:dyDescent="0.3">
      <c r="A50">
        <v>546</v>
      </c>
      <c r="B50" t="s">
        <v>102</v>
      </c>
      <c r="C50" s="35">
        <v>54</v>
      </c>
    </row>
    <row r="51" spans="1:3" x14ac:dyDescent="0.3">
      <c r="A51">
        <v>547</v>
      </c>
      <c r="B51" t="s">
        <v>103</v>
      </c>
      <c r="C51" s="35">
        <v>54</v>
      </c>
    </row>
    <row r="52" spans="1:3" x14ac:dyDescent="0.3">
      <c r="A52">
        <v>548</v>
      </c>
      <c r="B52" t="s">
        <v>104</v>
      </c>
      <c r="C52" s="35">
        <v>54</v>
      </c>
    </row>
    <row r="53" spans="1:3" x14ac:dyDescent="0.3">
      <c r="A53">
        <v>549</v>
      </c>
      <c r="B53" t="s">
        <v>105</v>
      </c>
      <c r="C53" s="35">
        <v>54</v>
      </c>
    </row>
    <row r="54" spans="1:3" x14ac:dyDescent="0.3">
      <c r="A54">
        <v>550</v>
      </c>
      <c r="B54" t="s">
        <v>70</v>
      </c>
      <c r="C54" s="35">
        <v>55</v>
      </c>
    </row>
    <row r="55" spans="1:3" x14ac:dyDescent="0.3">
      <c r="A55">
        <v>551</v>
      </c>
      <c r="B55" t="s">
        <v>72</v>
      </c>
      <c r="C55" s="35">
        <v>55</v>
      </c>
    </row>
    <row r="56" spans="1:3" x14ac:dyDescent="0.3">
      <c r="A56">
        <v>552</v>
      </c>
      <c r="B56" t="s">
        <v>73</v>
      </c>
      <c r="C56" s="35">
        <v>55</v>
      </c>
    </row>
    <row r="57" spans="1:3" x14ac:dyDescent="0.3">
      <c r="A57">
        <v>553</v>
      </c>
      <c r="B57" t="s">
        <v>74</v>
      </c>
      <c r="C57" s="35">
        <v>55</v>
      </c>
    </row>
    <row r="58" spans="1:3" x14ac:dyDescent="0.3">
      <c r="A58">
        <v>554</v>
      </c>
      <c r="B58" t="s">
        <v>75</v>
      </c>
      <c r="C58" s="35">
        <v>55</v>
      </c>
    </row>
    <row r="59" spans="1:3" x14ac:dyDescent="0.3">
      <c r="A59">
        <v>555</v>
      </c>
      <c r="B59" t="s">
        <v>76</v>
      </c>
      <c r="C59" s="35">
        <v>55</v>
      </c>
    </row>
    <row r="60" spans="1:3" x14ac:dyDescent="0.3">
      <c r="A60">
        <v>556</v>
      </c>
      <c r="B60" t="s">
        <v>77</v>
      </c>
      <c r="C60" s="35">
        <v>55</v>
      </c>
    </row>
    <row r="61" spans="1:3" x14ac:dyDescent="0.3">
      <c r="A61">
        <v>559</v>
      </c>
      <c r="B61" t="s">
        <v>78</v>
      </c>
      <c r="C61" s="35">
        <v>55</v>
      </c>
    </row>
    <row r="62" spans="1:3" x14ac:dyDescent="0.3">
      <c r="A62">
        <v>560</v>
      </c>
      <c r="B62" t="s">
        <v>106</v>
      </c>
      <c r="C62" s="35">
        <v>56</v>
      </c>
    </row>
    <row r="63" spans="1:3" x14ac:dyDescent="0.3">
      <c r="A63">
        <v>561</v>
      </c>
      <c r="B63" t="s">
        <v>79</v>
      </c>
      <c r="C63" s="35">
        <v>56</v>
      </c>
    </row>
    <row r="64" spans="1:3" x14ac:dyDescent="0.3">
      <c r="A64">
        <v>562</v>
      </c>
      <c r="B64" t="s">
        <v>107</v>
      </c>
      <c r="C64" s="35">
        <v>56</v>
      </c>
    </row>
    <row r="65" spans="1:3" x14ac:dyDescent="0.3">
      <c r="A65">
        <v>563</v>
      </c>
      <c r="B65" t="s">
        <v>108</v>
      </c>
      <c r="C65" s="35">
        <v>56</v>
      </c>
    </row>
    <row r="66" spans="1:3" x14ac:dyDescent="0.3">
      <c r="A66">
        <v>569</v>
      </c>
      <c r="B66" t="s">
        <v>109</v>
      </c>
      <c r="C66" s="35">
        <v>56</v>
      </c>
    </row>
    <row r="67" spans="1:3" x14ac:dyDescent="0.3">
      <c r="A67">
        <v>570</v>
      </c>
      <c r="B67" t="s">
        <v>110</v>
      </c>
      <c r="C67" s="35">
        <v>57</v>
      </c>
    </row>
    <row r="68" spans="1:3" x14ac:dyDescent="0.3">
      <c r="A68">
        <v>571</v>
      </c>
      <c r="B68" t="s">
        <v>111</v>
      </c>
      <c r="C68" s="35">
        <v>57</v>
      </c>
    </row>
    <row r="69" spans="1:3" x14ac:dyDescent="0.3">
      <c r="A69">
        <v>572</v>
      </c>
      <c r="B69" t="s">
        <v>112</v>
      </c>
      <c r="C69" s="35">
        <v>57</v>
      </c>
    </row>
    <row r="70" spans="1:3" x14ac:dyDescent="0.3">
      <c r="A70">
        <v>573</v>
      </c>
      <c r="B70" t="s">
        <v>113</v>
      </c>
      <c r="C70" s="35">
        <v>57</v>
      </c>
    </row>
    <row r="71" spans="1:3" x14ac:dyDescent="0.3">
      <c r="A71">
        <v>574</v>
      </c>
      <c r="B71" t="s">
        <v>114</v>
      </c>
      <c r="C71" s="35">
        <v>57</v>
      </c>
    </row>
    <row r="72" spans="1:3" x14ac:dyDescent="0.3">
      <c r="A72">
        <v>575</v>
      </c>
      <c r="B72" t="s">
        <v>80</v>
      </c>
      <c r="C72" s="35">
        <v>57</v>
      </c>
    </row>
    <row r="73" spans="1:3" x14ac:dyDescent="0.3">
      <c r="A73">
        <v>576</v>
      </c>
      <c r="B73" t="s">
        <v>115</v>
      </c>
      <c r="C73" s="35">
        <v>57</v>
      </c>
    </row>
    <row r="74" spans="1:3" x14ac:dyDescent="0.3">
      <c r="A74">
        <v>577</v>
      </c>
      <c r="B74" t="s">
        <v>116</v>
      </c>
      <c r="C74" s="35">
        <v>57</v>
      </c>
    </row>
    <row r="75" spans="1:3" x14ac:dyDescent="0.3">
      <c r="A75">
        <v>578</v>
      </c>
      <c r="B75" t="s">
        <v>81</v>
      </c>
      <c r="C75" s="35">
        <v>57</v>
      </c>
    </row>
    <row r="76" spans="1:3" x14ac:dyDescent="0.3">
      <c r="A76">
        <v>579</v>
      </c>
      <c r="B76" t="s">
        <v>117</v>
      </c>
      <c r="C76" s="35">
        <v>57</v>
      </c>
    </row>
    <row r="77" spans="1:3" x14ac:dyDescent="0.3">
      <c r="A77">
        <v>580</v>
      </c>
      <c r="B77" t="s">
        <v>118</v>
      </c>
      <c r="C77" s="35">
        <v>58</v>
      </c>
    </row>
    <row r="78" spans="1:3" x14ac:dyDescent="0.3">
      <c r="A78">
        <v>581</v>
      </c>
      <c r="B78" t="s">
        <v>119</v>
      </c>
      <c r="C78" s="35">
        <v>58</v>
      </c>
    </row>
    <row r="79" spans="1:3" x14ac:dyDescent="0.3">
      <c r="A79">
        <v>582</v>
      </c>
      <c r="B79" t="s">
        <v>120</v>
      </c>
      <c r="C79" s="35">
        <v>58</v>
      </c>
    </row>
    <row r="80" spans="1:3" x14ac:dyDescent="0.3">
      <c r="A80">
        <v>583</v>
      </c>
      <c r="B80" t="s">
        <v>121</v>
      </c>
      <c r="C80" s="35">
        <v>58</v>
      </c>
    </row>
    <row r="81" spans="1:3" x14ac:dyDescent="0.3">
      <c r="A81">
        <v>584</v>
      </c>
      <c r="B81" t="s">
        <v>122</v>
      </c>
      <c r="C81" s="35">
        <v>58</v>
      </c>
    </row>
    <row r="82" spans="1:3" x14ac:dyDescent="0.3">
      <c r="A82">
        <v>585</v>
      </c>
      <c r="B82" t="s">
        <v>123</v>
      </c>
      <c r="C82" s="35">
        <v>58</v>
      </c>
    </row>
    <row r="83" spans="1:3" x14ac:dyDescent="0.3">
      <c r="A83">
        <v>586</v>
      </c>
      <c r="B83" t="s">
        <v>124</v>
      </c>
      <c r="C83" s="35">
        <v>58</v>
      </c>
    </row>
    <row r="84" spans="1:3" x14ac:dyDescent="0.3">
      <c r="A84">
        <v>587</v>
      </c>
      <c r="B84" t="s">
        <v>125</v>
      </c>
      <c r="C84" s="35">
        <v>58</v>
      </c>
    </row>
    <row r="85" spans="1:3" x14ac:dyDescent="0.3">
      <c r="A85">
        <v>588</v>
      </c>
      <c r="B85" t="s">
        <v>126</v>
      </c>
      <c r="C85" s="35">
        <v>58</v>
      </c>
    </row>
    <row r="86" spans="1:3" x14ac:dyDescent="0.3">
      <c r="A86">
        <v>589</v>
      </c>
      <c r="B86" t="s">
        <v>127</v>
      </c>
      <c r="C86" s="35">
        <v>58</v>
      </c>
    </row>
    <row r="87" spans="1:3" x14ac:dyDescent="0.3">
      <c r="A87">
        <v>590</v>
      </c>
      <c r="B87" t="s">
        <v>128</v>
      </c>
      <c r="C87" s="35">
        <v>59</v>
      </c>
    </row>
    <row r="88" spans="1:3" x14ac:dyDescent="0.3">
      <c r="A88">
        <v>591</v>
      </c>
      <c r="B88" t="s">
        <v>82</v>
      </c>
      <c r="C88" s="35">
        <v>59</v>
      </c>
    </row>
    <row r="89" spans="1:3" x14ac:dyDescent="0.3">
      <c r="A89">
        <v>595</v>
      </c>
      <c r="B89" t="s">
        <v>129</v>
      </c>
      <c r="C89" s="35">
        <v>59</v>
      </c>
    </row>
    <row r="90" spans="1:3" x14ac:dyDescent="0.3">
      <c r="A90">
        <v>596</v>
      </c>
      <c r="B90" t="s">
        <v>130</v>
      </c>
      <c r="C90" s="35">
        <v>59</v>
      </c>
    </row>
    <row r="91" spans="1:3" x14ac:dyDescent="0.3">
      <c r="A91">
        <v>599</v>
      </c>
      <c r="B91" t="s">
        <v>131</v>
      </c>
      <c r="C91" s="35">
        <v>59</v>
      </c>
    </row>
    <row r="92" spans="1:3" x14ac:dyDescent="0.3">
      <c r="A92">
        <v>600</v>
      </c>
      <c r="B92" t="s">
        <v>133</v>
      </c>
      <c r="C92" s="35">
        <v>60</v>
      </c>
    </row>
    <row r="93" spans="1:3" x14ac:dyDescent="0.3">
      <c r="A93">
        <v>601</v>
      </c>
      <c r="B93" t="s">
        <v>49</v>
      </c>
      <c r="C93" s="35">
        <v>60</v>
      </c>
    </row>
    <row r="94" spans="1:3" x14ac:dyDescent="0.3">
      <c r="A94">
        <v>602</v>
      </c>
      <c r="B94" t="s">
        <v>134</v>
      </c>
      <c r="C94" s="35">
        <v>60</v>
      </c>
    </row>
    <row r="95" spans="1:3" x14ac:dyDescent="0.3">
      <c r="A95">
        <v>603</v>
      </c>
      <c r="B95" t="s">
        <v>135</v>
      </c>
      <c r="C95" s="35">
        <v>60</v>
      </c>
    </row>
    <row r="96" spans="1:3" x14ac:dyDescent="0.3">
      <c r="A96">
        <v>610</v>
      </c>
      <c r="B96" t="s">
        <v>137</v>
      </c>
      <c r="C96" s="35">
        <v>61</v>
      </c>
    </row>
    <row r="97" spans="1:3" x14ac:dyDescent="0.3">
      <c r="A97">
        <v>611</v>
      </c>
      <c r="B97" t="s">
        <v>49</v>
      </c>
      <c r="C97" s="35">
        <v>61</v>
      </c>
    </row>
    <row r="98" spans="1:3" x14ac:dyDescent="0.3">
      <c r="A98">
        <v>612</v>
      </c>
      <c r="B98" t="s">
        <v>134</v>
      </c>
      <c r="C98" s="35">
        <v>61</v>
      </c>
    </row>
    <row r="99" spans="1:3" x14ac:dyDescent="0.3">
      <c r="A99">
        <v>613</v>
      </c>
      <c r="B99" t="s">
        <v>135</v>
      </c>
      <c r="C99" s="35">
        <v>61</v>
      </c>
    </row>
    <row r="100" spans="1:3" x14ac:dyDescent="0.3">
      <c r="A100">
        <v>620</v>
      </c>
      <c r="B100" t="s">
        <v>139</v>
      </c>
      <c r="C100" s="35">
        <v>62</v>
      </c>
    </row>
    <row r="101" spans="1:3" x14ac:dyDescent="0.3">
      <c r="A101">
        <v>621</v>
      </c>
      <c r="B101" t="s">
        <v>140</v>
      </c>
      <c r="C101" s="35">
        <v>62</v>
      </c>
    </row>
    <row r="102" spans="1:3" x14ac:dyDescent="0.3">
      <c r="A102">
        <v>622</v>
      </c>
      <c r="B102" t="s">
        <v>141</v>
      </c>
      <c r="C102" s="35">
        <v>62</v>
      </c>
    </row>
    <row r="103" spans="1:3" x14ac:dyDescent="0.3">
      <c r="A103">
        <v>623</v>
      </c>
      <c r="B103" t="s">
        <v>135</v>
      </c>
      <c r="C103" s="35">
        <v>62</v>
      </c>
    </row>
    <row r="104" spans="1:3" x14ac:dyDescent="0.3">
      <c r="A104">
        <v>640</v>
      </c>
      <c r="B104" t="s">
        <v>143</v>
      </c>
      <c r="C104" s="35">
        <v>64</v>
      </c>
    </row>
    <row r="105" spans="1:3" x14ac:dyDescent="0.3">
      <c r="A105">
        <v>641</v>
      </c>
      <c r="B105" t="s">
        <v>144</v>
      </c>
      <c r="C105" s="35">
        <v>64</v>
      </c>
    </row>
    <row r="106" spans="1:3" x14ac:dyDescent="0.3">
      <c r="A106">
        <v>643</v>
      </c>
      <c r="B106" t="s">
        <v>145</v>
      </c>
      <c r="C106" s="35">
        <v>64</v>
      </c>
    </row>
    <row r="107" spans="1:3" x14ac:dyDescent="0.3">
      <c r="A107">
        <v>644</v>
      </c>
      <c r="B107" t="s">
        <v>146</v>
      </c>
      <c r="C107" s="35">
        <v>64</v>
      </c>
    </row>
    <row r="108" spans="1:3" x14ac:dyDescent="0.3">
      <c r="A108">
        <v>650</v>
      </c>
      <c r="B108" t="s">
        <v>148</v>
      </c>
      <c r="C108" s="35">
        <v>64</v>
      </c>
    </row>
    <row r="109" spans="1:3" x14ac:dyDescent="0.3">
      <c r="A109">
        <v>651</v>
      </c>
      <c r="B109" t="s">
        <v>149</v>
      </c>
      <c r="C109" s="35">
        <v>65</v>
      </c>
    </row>
    <row r="110" spans="1:3" x14ac:dyDescent="0.3">
      <c r="A110">
        <v>652</v>
      </c>
      <c r="B110" t="s">
        <v>50</v>
      </c>
      <c r="C110" s="35">
        <v>65</v>
      </c>
    </row>
    <row r="111" spans="1:3" x14ac:dyDescent="0.3">
      <c r="A111">
        <v>653</v>
      </c>
      <c r="B111" t="s">
        <v>150</v>
      </c>
      <c r="C111" s="35">
        <v>65</v>
      </c>
    </row>
    <row r="112" spans="1:3" x14ac:dyDescent="0.3">
      <c r="A112">
        <v>654</v>
      </c>
      <c r="B112" t="s">
        <v>151</v>
      </c>
      <c r="C112" s="35">
        <v>65</v>
      </c>
    </row>
    <row r="113" spans="1:3" x14ac:dyDescent="0.3">
      <c r="A113">
        <v>655</v>
      </c>
      <c r="B113" t="s">
        <v>152</v>
      </c>
      <c r="C113" s="35">
        <v>65</v>
      </c>
    </row>
    <row r="114" spans="1:3" x14ac:dyDescent="0.3">
      <c r="A114">
        <v>656</v>
      </c>
      <c r="B114" t="s">
        <v>153</v>
      </c>
      <c r="C114" s="35">
        <v>65</v>
      </c>
    </row>
    <row r="115" spans="1:3" x14ac:dyDescent="0.3">
      <c r="A115">
        <v>659</v>
      </c>
      <c r="B115" t="s">
        <v>51</v>
      </c>
      <c r="C115" s="35">
        <v>65</v>
      </c>
    </row>
    <row r="116" spans="1:3" x14ac:dyDescent="0.3">
      <c r="A116">
        <v>660</v>
      </c>
      <c r="B116" t="s">
        <v>155</v>
      </c>
      <c r="C116" s="35">
        <v>66</v>
      </c>
    </row>
    <row r="117" spans="1:3" x14ac:dyDescent="0.3">
      <c r="A117">
        <v>661</v>
      </c>
      <c r="B117" t="s">
        <v>156</v>
      </c>
      <c r="C117" s="35">
        <v>66</v>
      </c>
    </row>
    <row r="118" spans="1:3" x14ac:dyDescent="0.3">
      <c r="A118">
        <v>662</v>
      </c>
      <c r="B118" t="s">
        <v>157</v>
      </c>
      <c r="C118" s="35">
        <v>66</v>
      </c>
    </row>
    <row r="119" spans="1:3" x14ac:dyDescent="0.3">
      <c r="A119">
        <v>663</v>
      </c>
      <c r="B119" t="s">
        <v>158</v>
      </c>
      <c r="C119" s="35">
        <v>66</v>
      </c>
    </row>
    <row r="120" spans="1:3" x14ac:dyDescent="0.3">
      <c r="A120">
        <v>669</v>
      </c>
      <c r="B120" t="s">
        <v>159</v>
      </c>
      <c r="C120" s="35">
        <v>66</v>
      </c>
    </row>
    <row r="121" spans="1:3" x14ac:dyDescent="0.3">
      <c r="A121">
        <v>670</v>
      </c>
      <c r="B121" t="s">
        <v>161</v>
      </c>
      <c r="C121" s="35">
        <v>67</v>
      </c>
    </row>
    <row r="122" spans="1:3" x14ac:dyDescent="0.3">
      <c r="A122">
        <v>671</v>
      </c>
      <c r="B122" t="s">
        <v>162</v>
      </c>
      <c r="C122" s="35">
        <v>67</v>
      </c>
    </row>
    <row r="123" spans="1:3" x14ac:dyDescent="0.3">
      <c r="A123">
        <v>672</v>
      </c>
      <c r="B123" t="s">
        <v>163</v>
      </c>
      <c r="C123" s="35">
        <v>67</v>
      </c>
    </row>
    <row r="124" spans="1:3" x14ac:dyDescent="0.3">
      <c r="A124">
        <v>673</v>
      </c>
      <c r="B124" t="s">
        <v>164</v>
      </c>
      <c r="C124" s="35">
        <v>67</v>
      </c>
    </row>
    <row r="125" spans="1:3" x14ac:dyDescent="0.3">
      <c r="A125">
        <v>674</v>
      </c>
      <c r="B125" t="s">
        <v>165</v>
      </c>
      <c r="C125" s="35">
        <v>67</v>
      </c>
    </row>
    <row r="126" spans="1:3" x14ac:dyDescent="0.3">
      <c r="A126">
        <v>675</v>
      </c>
      <c r="B126" t="s">
        <v>52</v>
      </c>
      <c r="C126" s="35">
        <v>67</v>
      </c>
    </row>
    <row r="127" spans="1:3" x14ac:dyDescent="0.3">
      <c r="A127">
        <v>676</v>
      </c>
      <c r="B127" t="s">
        <v>166</v>
      </c>
      <c r="C127" s="35">
        <v>67</v>
      </c>
    </row>
    <row r="128" spans="1:3" x14ac:dyDescent="0.3">
      <c r="A128">
        <v>677</v>
      </c>
      <c r="B128" t="s">
        <v>53</v>
      </c>
      <c r="C128" s="35">
        <v>67</v>
      </c>
    </row>
    <row r="129" spans="1:3" x14ac:dyDescent="0.3">
      <c r="A129">
        <v>678</v>
      </c>
      <c r="B129" t="s">
        <v>167</v>
      </c>
      <c r="C129" s="35">
        <v>67</v>
      </c>
    </row>
    <row r="130" spans="1:3" x14ac:dyDescent="0.3">
      <c r="A130">
        <v>679</v>
      </c>
      <c r="B130" t="s">
        <v>54</v>
      </c>
      <c r="C130" s="35">
        <v>67</v>
      </c>
    </row>
    <row r="131" spans="1:3" x14ac:dyDescent="0.3">
      <c r="A131">
        <v>680</v>
      </c>
      <c r="B131" t="s">
        <v>169</v>
      </c>
      <c r="C131" s="35">
        <v>68</v>
      </c>
    </row>
    <row r="132" spans="1:3" x14ac:dyDescent="0.3">
      <c r="A132">
        <v>681</v>
      </c>
      <c r="B132" t="s">
        <v>170</v>
      </c>
      <c r="C132" s="35">
        <v>68</v>
      </c>
    </row>
    <row r="133" spans="1:3" x14ac:dyDescent="0.3">
      <c r="A133">
        <v>682</v>
      </c>
      <c r="B133" t="s">
        <v>171</v>
      </c>
      <c r="C133" s="35">
        <v>68</v>
      </c>
    </row>
    <row r="134" spans="1:3" x14ac:dyDescent="0.3">
      <c r="A134">
        <v>683</v>
      </c>
      <c r="B134" t="s">
        <v>172</v>
      </c>
      <c r="C134" s="35">
        <v>68</v>
      </c>
    </row>
    <row r="135" spans="1:3" x14ac:dyDescent="0.3">
      <c r="A135">
        <v>684</v>
      </c>
      <c r="B135" t="s">
        <v>173</v>
      </c>
      <c r="C135" s="35">
        <v>68</v>
      </c>
    </row>
    <row r="136" spans="1:3" x14ac:dyDescent="0.3">
      <c r="A136">
        <v>685</v>
      </c>
      <c r="B136" t="s">
        <v>174</v>
      </c>
      <c r="C136" s="35">
        <v>68</v>
      </c>
    </row>
    <row r="137" spans="1:3" x14ac:dyDescent="0.3">
      <c r="A137">
        <v>686</v>
      </c>
      <c r="B137" t="s">
        <v>175</v>
      </c>
      <c r="C137" s="35">
        <v>68</v>
      </c>
    </row>
    <row r="138" spans="1:3" x14ac:dyDescent="0.3">
      <c r="A138">
        <v>687</v>
      </c>
      <c r="B138" t="s">
        <v>176</v>
      </c>
      <c r="C138" s="35">
        <v>68</v>
      </c>
    </row>
    <row r="139" spans="1:3" x14ac:dyDescent="0.3">
      <c r="A139">
        <v>688</v>
      </c>
      <c r="B139" t="s">
        <v>177</v>
      </c>
      <c r="C139" s="35">
        <v>68</v>
      </c>
    </row>
    <row r="140" spans="1:3" x14ac:dyDescent="0.3">
      <c r="A140">
        <v>689</v>
      </c>
      <c r="B140" t="s">
        <v>178</v>
      </c>
      <c r="C140" s="35">
        <v>68</v>
      </c>
    </row>
    <row r="141" spans="1:3" x14ac:dyDescent="0.3">
      <c r="A141">
        <v>690</v>
      </c>
      <c r="B141" t="s">
        <v>180</v>
      </c>
      <c r="C141" s="35">
        <v>69</v>
      </c>
    </row>
    <row r="142" spans="1:3" x14ac:dyDescent="0.3">
      <c r="A142">
        <v>691</v>
      </c>
      <c r="B142" t="s">
        <v>181</v>
      </c>
      <c r="C142" s="35">
        <v>69</v>
      </c>
    </row>
    <row r="143" spans="1:3" x14ac:dyDescent="0.3">
      <c r="A143">
        <v>699</v>
      </c>
      <c r="B143" t="s">
        <v>182</v>
      </c>
      <c r="C143" s="35">
        <v>69</v>
      </c>
    </row>
  </sheetData>
  <sheetProtection algorithmName="SHA-512" hashValue="lkV5UYJK7xTYJ7k7+wzMYUScCchm5zKxx/xJzPyIdPiq0Lmih9i847maIgmFpjOriEmWJyccP1H49X/Ouwxl9Q==" saltValue="FT4934wtn1s0y1nOfuW/Fg==" spinCount="100000" sheet="1" objects="1" scenarios="1"/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AC408-9BA4-4B91-82BF-6F0683D0B544}">
  <dimension ref="A1:L90"/>
  <sheetViews>
    <sheetView topLeftCell="A52" zoomScale="90" zoomScaleNormal="90" workbookViewId="0">
      <selection activeCell="B51" sqref="B51"/>
    </sheetView>
  </sheetViews>
  <sheetFormatPr defaultRowHeight="13.2" x14ac:dyDescent="0.25"/>
  <cols>
    <col min="1" max="1" width="8.88671875" style="99"/>
    <col min="2" max="2" width="56" style="83" customWidth="1"/>
    <col min="3" max="11" width="11" style="43" customWidth="1"/>
    <col min="12" max="12" width="9.109375" style="43" bestFit="1" customWidth="1"/>
    <col min="13" max="217" width="8.88671875" style="43"/>
    <col min="218" max="218" width="43.109375" style="43" customWidth="1"/>
    <col min="219" max="235" width="11" style="43" customWidth="1"/>
    <col min="236" max="239" width="8.88671875" style="43"/>
    <col min="240" max="240" width="13.6640625" style="43" customWidth="1"/>
    <col min="241" max="248" width="8.88671875" style="43"/>
    <col min="249" max="249" width="10.88671875" style="43" customWidth="1"/>
    <col min="250" max="250" width="10.5546875" style="43" customWidth="1"/>
    <col min="251" max="473" width="8.88671875" style="43"/>
    <col min="474" max="474" width="43.109375" style="43" customWidth="1"/>
    <col min="475" max="491" width="11" style="43" customWidth="1"/>
    <col min="492" max="495" width="8.88671875" style="43"/>
    <col min="496" max="496" width="13.6640625" style="43" customWidth="1"/>
    <col min="497" max="504" width="8.88671875" style="43"/>
    <col min="505" max="505" width="10.88671875" style="43" customWidth="1"/>
    <col min="506" max="506" width="10.5546875" style="43" customWidth="1"/>
    <col min="507" max="729" width="8.88671875" style="43"/>
    <col min="730" max="730" width="43.109375" style="43" customWidth="1"/>
    <col min="731" max="747" width="11" style="43" customWidth="1"/>
    <col min="748" max="751" width="8.88671875" style="43"/>
    <col min="752" max="752" width="13.6640625" style="43" customWidth="1"/>
    <col min="753" max="760" width="8.88671875" style="43"/>
    <col min="761" max="761" width="10.88671875" style="43" customWidth="1"/>
    <col min="762" max="762" width="10.5546875" style="43" customWidth="1"/>
    <col min="763" max="985" width="8.88671875" style="43"/>
    <col min="986" max="986" width="43.109375" style="43" customWidth="1"/>
    <col min="987" max="1003" width="11" style="43" customWidth="1"/>
    <col min="1004" max="1007" width="8.88671875" style="43"/>
    <col min="1008" max="1008" width="13.6640625" style="43" customWidth="1"/>
    <col min="1009" max="1016" width="8.88671875" style="43"/>
    <col min="1017" max="1017" width="10.88671875" style="43" customWidth="1"/>
    <col min="1018" max="1018" width="10.5546875" style="43" customWidth="1"/>
    <col min="1019" max="1241" width="8.88671875" style="43"/>
    <col min="1242" max="1242" width="43.109375" style="43" customWidth="1"/>
    <col min="1243" max="1259" width="11" style="43" customWidth="1"/>
    <col min="1260" max="1263" width="8.88671875" style="43"/>
    <col min="1264" max="1264" width="13.6640625" style="43" customWidth="1"/>
    <col min="1265" max="1272" width="8.88671875" style="43"/>
    <col min="1273" max="1273" width="10.88671875" style="43" customWidth="1"/>
    <col min="1274" max="1274" width="10.5546875" style="43" customWidth="1"/>
    <col min="1275" max="1497" width="8.88671875" style="43"/>
    <col min="1498" max="1498" width="43.109375" style="43" customWidth="1"/>
    <col min="1499" max="1515" width="11" style="43" customWidth="1"/>
    <col min="1516" max="1519" width="8.88671875" style="43"/>
    <col min="1520" max="1520" width="13.6640625" style="43" customWidth="1"/>
    <col min="1521" max="1528" width="8.88671875" style="43"/>
    <col min="1529" max="1529" width="10.88671875" style="43" customWidth="1"/>
    <col min="1530" max="1530" width="10.5546875" style="43" customWidth="1"/>
    <col min="1531" max="1753" width="8.88671875" style="43"/>
    <col min="1754" max="1754" width="43.109375" style="43" customWidth="1"/>
    <col min="1755" max="1771" width="11" style="43" customWidth="1"/>
    <col min="1772" max="1775" width="8.88671875" style="43"/>
    <col min="1776" max="1776" width="13.6640625" style="43" customWidth="1"/>
    <col min="1777" max="1784" width="8.88671875" style="43"/>
    <col min="1785" max="1785" width="10.88671875" style="43" customWidth="1"/>
    <col min="1786" max="1786" width="10.5546875" style="43" customWidth="1"/>
    <col min="1787" max="2009" width="8.88671875" style="43"/>
    <col min="2010" max="2010" width="43.109375" style="43" customWidth="1"/>
    <col min="2011" max="2027" width="11" style="43" customWidth="1"/>
    <col min="2028" max="2031" width="8.88671875" style="43"/>
    <col min="2032" max="2032" width="13.6640625" style="43" customWidth="1"/>
    <col min="2033" max="2040" width="8.88671875" style="43"/>
    <col min="2041" max="2041" width="10.88671875" style="43" customWidth="1"/>
    <col min="2042" max="2042" width="10.5546875" style="43" customWidth="1"/>
    <col min="2043" max="2265" width="8.88671875" style="43"/>
    <col min="2266" max="2266" width="43.109375" style="43" customWidth="1"/>
    <col min="2267" max="2283" width="11" style="43" customWidth="1"/>
    <col min="2284" max="2287" width="8.88671875" style="43"/>
    <col min="2288" max="2288" width="13.6640625" style="43" customWidth="1"/>
    <col min="2289" max="2296" width="8.88671875" style="43"/>
    <col min="2297" max="2297" width="10.88671875" style="43" customWidth="1"/>
    <col min="2298" max="2298" width="10.5546875" style="43" customWidth="1"/>
    <col min="2299" max="2521" width="8.88671875" style="43"/>
    <col min="2522" max="2522" width="43.109375" style="43" customWidth="1"/>
    <col min="2523" max="2539" width="11" style="43" customWidth="1"/>
    <col min="2540" max="2543" width="8.88671875" style="43"/>
    <col min="2544" max="2544" width="13.6640625" style="43" customWidth="1"/>
    <col min="2545" max="2552" width="8.88671875" style="43"/>
    <col min="2553" max="2553" width="10.88671875" style="43" customWidth="1"/>
    <col min="2554" max="2554" width="10.5546875" style="43" customWidth="1"/>
    <col min="2555" max="2777" width="8.88671875" style="43"/>
    <col min="2778" max="2778" width="43.109375" style="43" customWidth="1"/>
    <col min="2779" max="2795" width="11" style="43" customWidth="1"/>
    <col min="2796" max="2799" width="8.88671875" style="43"/>
    <col min="2800" max="2800" width="13.6640625" style="43" customWidth="1"/>
    <col min="2801" max="2808" width="8.88671875" style="43"/>
    <col min="2809" max="2809" width="10.88671875" style="43" customWidth="1"/>
    <col min="2810" max="2810" width="10.5546875" style="43" customWidth="1"/>
    <col min="2811" max="3033" width="8.88671875" style="43"/>
    <col min="3034" max="3034" width="43.109375" style="43" customWidth="1"/>
    <col min="3035" max="3051" width="11" style="43" customWidth="1"/>
    <col min="3052" max="3055" width="8.88671875" style="43"/>
    <col min="3056" max="3056" width="13.6640625" style="43" customWidth="1"/>
    <col min="3057" max="3064" width="8.88671875" style="43"/>
    <col min="3065" max="3065" width="10.88671875" style="43" customWidth="1"/>
    <col min="3066" max="3066" width="10.5546875" style="43" customWidth="1"/>
    <col min="3067" max="3289" width="8.88671875" style="43"/>
    <col min="3290" max="3290" width="43.109375" style="43" customWidth="1"/>
    <col min="3291" max="3307" width="11" style="43" customWidth="1"/>
    <col min="3308" max="3311" width="8.88671875" style="43"/>
    <col min="3312" max="3312" width="13.6640625" style="43" customWidth="1"/>
    <col min="3313" max="3320" width="8.88671875" style="43"/>
    <col min="3321" max="3321" width="10.88671875" style="43" customWidth="1"/>
    <col min="3322" max="3322" width="10.5546875" style="43" customWidth="1"/>
    <col min="3323" max="3545" width="8.88671875" style="43"/>
    <col min="3546" max="3546" width="43.109375" style="43" customWidth="1"/>
    <col min="3547" max="3563" width="11" style="43" customWidth="1"/>
    <col min="3564" max="3567" width="8.88671875" style="43"/>
    <col min="3568" max="3568" width="13.6640625" style="43" customWidth="1"/>
    <col min="3569" max="3576" width="8.88671875" style="43"/>
    <col min="3577" max="3577" width="10.88671875" style="43" customWidth="1"/>
    <col min="3578" max="3578" width="10.5546875" style="43" customWidth="1"/>
    <col min="3579" max="3801" width="8.88671875" style="43"/>
    <col min="3802" max="3802" width="43.109375" style="43" customWidth="1"/>
    <col min="3803" max="3819" width="11" style="43" customWidth="1"/>
    <col min="3820" max="3823" width="8.88671875" style="43"/>
    <col min="3824" max="3824" width="13.6640625" style="43" customWidth="1"/>
    <col min="3825" max="3832" width="8.88671875" style="43"/>
    <col min="3833" max="3833" width="10.88671875" style="43" customWidth="1"/>
    <col min="3834" max="3834" width="10.5546875" style="43" customWidth="1"/>
    <col min="3835" max="4057" width="8.88671875" style="43"/>
    <col min="4058" max="4058" width="43.109375" style="43" customWidth="1"/>
    <col min="4059" max="4075" width="11" style="43" customWidth="1"/>
    <col min="4076" max="4079" width="8.88671875" style="43"/>
    <col min="4080" max="4080" width="13.6640625" style="43" customWidth="1"/>
    <col min="4081" max="4088" width="8.88671875" style="43"/>
    <col min="4089" max="4089" width="10.88671875" style="43" customWidth="1"/>
    <col min="4090" max="4090" width="10.5546875" style="43" customWidth="1"/>
    <col min="4091" max="4313" width="8.88671875" style="43"/>
    <col min="4314" max="4314" width="43.109375" style="43" customWidth="1"/>
    <col min="4315" max="4331" width="11" style="43" customWidth="1"/>
    <col min="4332" max="4335" width="8.88671875" style="43"/>
    <col min="4336" max="4336" width="13.6640625" style="43" customWidth="1"/>
    <col min="4337" max="4344" width="8.88671875" style="43"/>
    <col min="4345" max="4345" width="10.88671875" style="43" customWidth="1"/>
    <col min="4346" max="4346" width="10.5546875" style="43" customWidth="1"/>
    <col min="4347" max="4569" width="8.88671875" style="43"/>
    <col min="4570" max="4570" width="43.109375" style="43" customWidth="1"/>
    <col min="4571" max="4587" width="11" style="43" customWidth="1"/>
    <col min="4588" max="4591" width="8.88671875" style="43"/>
    <col min="4592" max="4592" width="13.6640625" style="43" customWidth="1"/>
    <col min="4593" max="4600" width="8.88671875" style="43"/>
    <col min="4601" max="4601" width="10.88671875" style="43" customWidth="1"/>
    <col min="4602" max="4602" width="10.5546875" style="43" customWidth="1"/>
    <col min="4603" max="4825" width="8.88671875" style="43"/>
    <col min="4826" max="4826" width="43.109375" style="43" customWidth="1"/>
    <col min="4827" max="4843" width="11" style="43" customWidth="1"/>
    <col min="4844" max="4847" width="8.88671875" style="43"/>
    <col min="4848" max="4848" width="13.6640625" style="43" customWidth="1"/>
    <col min="4849" max="4856" width="8.88671875" style="43"/>
    <col min="4857" max="4857" width="10.88671875" style="43" customWidth="1"/>
    <col min="4858" max="4858" width="10.5546875" style="43" customWidth="1"/>
    <col min="4859" max="5081" width="8.88671875" style="43"/>
    <col min="5082" max="5082" width="43.109375" style="43" customWidth="1"/>
    <col min="5083" max="5099" width="11" style="43" customWidth="1"/>
    <col min="5100" max="5103" width="8.88671875" style="43"/>
    <col min="5104" max="5104" width="13.6640625" style="43" customWidth="1"/>
    <col min="5105" max="5112" width="8.88671875" style="43"/>
    <col min="5113" max="5113" width="10.88671875" style="43" customWidth="1"/>
    <col min="5114" max="5114" width="10.5546875" style="43" customWidth="1"/>
    <col min="5115" max="5337" width="8.88671875" style="43"/>
    <col min="5338" max="5338" width="43.109375" style="43" customWidth="1"/>
    <col min="5339" max="5355" width="11" style="43" customWidth="1"/>
    <col min="5356" max="5359" width="8.88671875" style="43"/>
    <col min="5360" max="5360" width="13.6640625" style="43" customWidth="1"/>
    <col min="5361" max="5368" width="8.88671875" style="43"/>
    <col min="5369" max="5369" width="10.88671875" style="43" customWidth="1"/>
    <col min="5370" max="5370" width="10.5546875" style="43" customWidth="1"/>
    <col min="5371" max="5593" width="8.88671875" style="43"/>
    <col min="5594" max="5594" width="43.109375" style="43" customWidth="1"/>
    <col min="5595" max="5611" width="11" style="43" customWidth="1"/>
    <col min="5612" max="5615" width="8.88671875" style="43"/>
    <col min="5616" max="5616" width="13.6640625" style="43" customWidth="1"/>
    <col min="5617" max="5624" width="8.88671875" style="43"/>
    <col min="5625" max="5625" width="10.88671875" style="43" customWidth="1"/>
    <col min="5626" max="5626" width="10.5546875" style="43" customWidth="1"/>
    <col min="5627" max="5849" width="8.88671875" style="43"/>
    <col min="5850" max="5850" width="43.109375" style="43" customWidth="1"/>
    <col min="5851" max="5867" width="11" style="43" customWidth="1"/>
    <col min="5868" max="5871" width="8.88671875" style="43"/>
    <col min="5872" max="5872" width="13.6640625" style="43" customWidth="1"/>
    <col min="5873" max="5880" width="8.88671875" style="43"/>
    <col min="5881" max="5881" width="10.88671875" style="43" customWidth="1"/>
    <col min="5882" max="5882" width="10.5546875" style="43" customWidth="1"/>
    <col min="5883" max="6105" width="8.88671875" style="43"/>
    <col min="6106" max="6106" width="43.109375" style="43" customWidth="1"/>
    <col min="6107" max="6123" width="11" style="43" customWidth="1"/>
    <col min="6124" max="6127" width="8.88671875" style="43"/>
    <col min="6128" max="6128" width="13.6640625" style="43" customWidth="1"/>
    <col min="6129" max="6136" width="8.88671875" style="43"/>
    <col min="6137" max="6137" width="10.88671875" style="43" customWidth="1"/>
    <col min="6138" max="6138" width="10.5546875" style="43" customWidth="1"/>
    <col min="6139" max="6361" width="8.88671875" style="43"/>
    <col min="6362" max="6362" width="43.109375" style="43" customWidth="1"/>
    <col min="6363" max="6379" width="11" style="43" customWidth="1"/>
    <col min="6380" max="6383" width="8.88671875" style="43"/>
    <col min="6384" max="6384" width="13.6640625" style="43" customWidth="1"/>
    <col min="6385" max="6392" width="8.88671875" style="43"/>
    <col min="6393" max="6393" width="10.88671875" style="43" customWidth="1"/>
    <col min="6394" max="6394" width="10.5546875" style="43" customWidth="1"/>
    <col min="6395" max="6617" width="8.88671875" style="43"/>
    <col min="6618" max="6618" width="43.109375" style="43" customWidth="1"/>
    <col min="6619" max="6635" width="11" style="43" customWidth="1"/>
    <col min="6636" max="6639" width="8.88671875" style="43"/>
    <col min="6640" max="6640" width="13.6640625" style="43" customWidth="1"/>
    <col min="6641" max="6648" width="8.88671875" style="43"/>
    <col min="6649" max="6649" width="10.88671875" style="43" customWidth="1"/>
    <col min="6650" max="6650" width="10.5546875" style="43" customWidth="1"/>
    <col min="6651" max="6873" width="8.88671875" style="43"/>
    <col min="6874" max="6874" width="43.109375" style="43" customWidth="1"/>
    <col min="6875" max="6891" width="11" style="43" customWidth="1"/>
    <col min="6892" max="6895" width="8.88671875" style="43"/>
    <col min="6896" max="6896" width="13.6640625" style="43" customWidth="1"/>
    <col min="6897" max="6904" width="8.88671875" style="43"/>
    <col min="6905" max="6905" width="10.88671875" style="43" customWidth="1"/>
    <col min="6906" max="6906" width="10.5546875" style="43" customWidth="1"/>
    <col min="6907" max="7129" width="8.88671875" style="43"/>
    <col min="7130" max="7130" width="43.109375" style="43" customWidth="1"/>
    <col min="7131" max="7147" width="11" style="43" customWidth="1"/>
    <col min="7148" max="7151" width="8.88671875" style="43"/>
    <col min="7152" max="7152" width="13.6640625" style="43" customWidth="1"/>
    <col min="7153" max="7160" width="8.88671875" style="43"/>
    <col min="7161" max="7161" width="10.88671875" style="43" customWidth="1"/>
    <col min="7162" max="7162" width="10.5546875" style="43" customWidth="1"/>
    <col min="7163" max="7385" width="8.88671875" style="43"/>
    <col min="7386" max="7386" width="43.109375" style="43" customWidth="1"/>
    <col min="7387" max="7403" width="11" style="43" customWidth="1"/>
    <col min="7404" max="7407" width="8.88671875" style="43"/>
    <col min="7408" max="7408" width="13.6640625" style="43" customWidth="1"/>
    <col min="7409" max="7416" width="8.88671875" style="43"/>
    <col min="7417" max="7417" width="10.88671875" style="43" customWidth="1"/>
    <col min="7418" max="7418" width="10.5546875" style="43" customWidth="1"/>
    <col min="7419" max="7641" width="8.88671875" style="43"/>
    <col min="7642" max="7642" width="43.109375" style="43" customWidth="1"/>
    <col min="7643" max="7659" width="11" style="43" customWidth="1"/>
    <col min="7660" max="7663" width="8.88671875" style="43"/>
    <col min="7664" max="7664" width="13.6640625" style="43" customWidth="1"/>
    <col min="7665" max="7672" width="8.88671875" style="43"/>
    <col min="7673" max="7673" width="10.88671875" style="43" customWidth="1"/>
    <col min="7674" max="7674" width="10.5546875" style="43" customWidth="1"/>
    <col min="7675" max="7897" width="8.88671875" style="43"/>
    <col min="7898" max="7898" width="43.109375" style="43" customWidth="1"/>
    <col min="7899" max="7915" width="11" style="43" customWidth="1"/>
    <col min="7916" max="7919" width="8.88671875" style="43"/>
    <col min="7920" max="7920" width="13.6640625" style="43" customWidth="1"/>
    <col min="7921" max="7928" width="8.88671875" style="43"/>
    <col min="7929" max="7929" width="10.88671875" style="43" customWidth="1"/>
    <col min="7930" max="7930" width="10.5546875" style="43" customWidth="1"/>
    <col min="7931" max="8153" width="8.88671875" style="43"/>
    <col min="8154" max="8154" width="43.109375" style="43" customWidth="1"/>
    <col min="8155" max="8171" width="11" style="43" customWidth="1"/>
    <col min="8172" max="8175" width="8.88671875" style="43"/>
    <col min="8176" max="8176" width="13.6640625" style="43" customWidth="1"/>
    <col min="8177" max="8184" width="8.88671875" style="43"/>
    <col min="8185" max="8185" width="10.88671875" style="43" customWidth="1"/>
    <col min="8186" max="8186" width="10.5546875" style="43" customWidth="1"/>
    <col min="8187" max="8409" width="8.88671875" style="43"/>
    <col min="8410" max="8410" width="43.109375" style="43" customWidth="1"/>
    <col min="8411" max="8427" width="11" style="43" customWidth="1"/>
    <col min="8428" max="8431" width="8.88671875" style="43"/>
    <col min="8432" max="8432" width="13.6640625" style="43" customWidth="1"/>
    <col min="8433" max="8440" width="8.88671875" style="43"/>
    <col min="8441" max="8441" width="10.88671875" style="43" customWidth="1"/>
    <col min="8442" max="8442" width="10.5546875" style="43" customWidth="1"/>
    <col min="8443" max="8665" width="8.88671875" style="43"/>
    <col min="8666" max="8666" width="43.109375" style="43" customWidth="1"/>
    <col min="8667" max="8683" width="11" style="43" customWidth="1"/>
    <col min="8684" max="8687" width="8.88671875" style="43"/>
    <col min="8688" max="8688" width="13.6640625" style="43" customWidth="1"/>
    <col min="8689" max="8696" width="8.88671875" style="43"/>
    <col min="8697" max="8697" width="10.88671875" style="43" customWidth="1"/>
    <col min="8698" max="8698" width="10.5546875" style="43" customWidth="1"/>
    <col min="8699" max="8921" width="8.88671875" style="43"/>
    <col min="8922" max="8922" width="43.109375" style="43" customWidth="1"/>
    <col min="8923" max="8939" width="11" style="43" customWidth="1"/>
    <col min="8940" max="8943" width="8.88671875" style="43"/>
    <col min="8944" max="8944" width="13.6640625" style="43" customWidth="1"/>
    <col min="8945" max="8952" width="8.88671875" style="43"/>
    <col min="8953" max="8953" width="10.88671875" style="43" customWidth="1"/>
    <col min="8954" max="8954" width="10.5546875" style="43" customWidth="1"/>
    <col min="8955" max="9177" width="8.88671875" style="43"/>
    <col min="9178" max="9178" width="43.109375" style="43" customWidth="1"/>
    <col min="9179" max="9195" width="11" style="43" customWidth="1"/>
    <col min="9196" max="9199" width="8.88671875" style="43"/>
    <col min="9200" max="9200" width="13.6640625" style="43" customWidth="1"/>
    <col min="9201" max="9208" width="8.88671875" style="43"/>
    <col min="9209" max="9209" width="10.88671875" style="43" customWidth="1"/>
    <col min="9210" max="9210" width="10.5546875" style="43" customWidth="1"/>
    <col min="9211" max="9433" width="8.88671875" style="43"/>
    <col min="9434" max="9434" width="43.109375" style="43" customWidth="1"/>
    <col min="9435" max="9451" width="11" style="43" customWidth="1"/>
    <col min="9452" max="9455" width="8.88671875" style="43"/>
    <col min="9456" max="9456" width="13.6640625" style="43" customWidth="1"/>
    <col min="9457" max="9464" width="8.88671875" style="43"/>
    <col min="9465" max="9465" width="10.88671875" style="43" customWidth="1"/>
    <col min="9466" max="9466" width="10.5546875" style="43" customWidth="1"/>
    <col min="9467" max="9689" width="8.88671875" style="43"/>
    <col min="9690" max="9690" width="43.109375" style="43" customWidth="1"/>
    <col min="9691" max="9707" width="11" style="43" customWidth="1"/>
    <col min="9708" max="9711" width="8.88671875" style="43"/>
    <col min="9712" max="9712" width="13.6640625" style="43" customWidth="1"/>
    <col min="9713" max="9720" width="8.88671875" style="43"/>
    <col min="9721" max="9721" width="10.88671875" style="43" customWidth="1"/>
    <col min="9722" max="9722" width="10.5546875" style="43" customWidth="1"/>
    <col min="9723" max="9945" width="8.88671875" style="43"/>
    <col min="9946" max="9946" width="43.109375" style="43" customWidth="1"/>
    <col min="9947" max="9963" width="11" style="43" customWidth="1"/>
    <col min="9964" max="9967" width="8.88671875" style="43"/>
    <col min="9968" max="9968" width="13.6640625" style="43" customWidth="1"/>
    <col min="9969" max="9976" width="8.88671875" style="43"/>
    <col min="9977" max="9977" width="10.88671875" style="43" customWidth="1"/>
    <col min="9978" max="9978" width="10.5546875" style="43" customWidth="1"/>
    <col min="9979" max="10201" width="8.88671875" style="43"/>
    <col min="10202" max="10202" width="43.109375" style="43" customWidth="1"/>
    <col min="10203" max="10219" width="11" style="43" customWidth="1"/>
    <col min="10220" max="10223" width="8.88671875" style="43"/>
    <col min="10224" max="10224" width="13.6640625" style="43" customWidth="1"/>
    <col min="10225" max="10232" width="8.88671875" style="43"/>
    <col min="10233" max="10233" width="10.88671875" style="43" customWidth="1"/>
    <col min="10234" max="10234" width="10.5546875" style="43" customWidth="1"/>
    <col min="10235" max="10457" width="8.88671875" style="43"/>
    <col min="10458" max="10458" width="43.109375" style="43" customWidth="1"/>
    <col min="10459" max="10475" width="11" style="43" customWidth="1"/>
    <col min="10476" max="10479" width="8.88671875" style="43"/>
    <col min="10480" max="10480" width="13.6640625" style="43" customWidth="1"/>
    <col min="10481" max="10488" width="8.88671875" style="43"/>
    <col min="10489" max="10489" width="10.88671875" style="43" customWidth="1"/>
    <col min="10490" max="10490" width="10.5546875" style="43" customWidth="1"/>
    <col min="10491" max="10713" width="8.88671875" style="43"/>
    <col min="10714" max="10714" width="43.109375" style="43" customWidth="1"/>
    <col min="10715" max="10731" width="11" style="43" customWidth="1"/>
    <col min="10732" max="10735" width="8.88671875" style="43"/>
    <col min="10736" max="10736" width="13.6640625" style="43" customWidth="1"/>
    <col min="10737" max="10744" width="8.88671875" style="43"/>
    <col min="10745" max="10745" width="10.88671875" style="43" customWidth="1"/>
    <col min="10746" max="10746" width="10.5546875" style="43" customWidth="1"/>
    <col min="10747" max="10969" width="8.88671875" style="43"/>
    <col min="10970" max="10970" width="43.109375" style="43" customWidth="1"/>
    <col min="10971" max="10987" width="11" style="43" customWidth="1"/>
    <col min="10988" max="10991" width="8.88671875" style="43"/>
    <col min="10992" max="10992" width="13.6640625" style="43" customWidth="1"/>
    <col min="10993" max="11000" width="8.88671875" style="43"/>
    <col min="11001" max="11001" width="10.88671875" style="43" customWidth="1"/>
    <col min="11002" max="11002" width="10.5546875" style="43" customWidth="1"/>
    <col min="11003" max="11225" width="8.88671875" style="43"/>
    <col min="11226" max="11226" width="43.109375" style="43" customWidth="1"/>
    <col min="11227" max="11243" width="11" style="43" customWidth="1"/>
    <col min="11244" max="11247" width="8.88671875" style="43"/>
    <col min="11248" max="11248" width="13.6640625" style="43" customWidth="1"/>
    <col min="11249" max="11256" width="8.88671875" style="43"/>
    <col min="11257" max="11257" width="10.88671875" style="43" customWidth="1"/>
    <col min="11258" max="11258" width="10.5546875" style="43" customWidth="1"/>
    <col min="11259" max="11481" width="8.88671875" style="43"/>
    <col min="11482" max="11482" width="43.109375" style="43" customWidth="1"/>
    <col min="11483" max="11499" width="11" style="43" customWidth="1"/>
    <col min="11500" max="11503" width="8.88671875" style="43"/>
    <col min="11504" max="11504" width="13.6640625" style="43" customWidth="1"/>
    <col min="11505" max="11512" width="8.88671875" style="43"/>
    <col min="11513" max="11513" width="10.88671875" style="43" customWidth="1"/>
    <col min="11514" max="11514" width="10.5546875" style="43" customWidth="1"/>
    <col min="11515" max="11737" width="8.88671875" style="43"/>
    <col min="11738" max="11738" width="43.109375" style="43" customWidth="1"/>
    <col min="11739" max="11755" width="11" style="43" customWidth="1"/>
    <col min="11756" max="11759" width="8.88671875" style="43"/>
    <col min="11760" max="11760" width="13.6640625" style="43" customWidth="1"/>
    <col min="11761" max="11768" width="8.88671875" style="43"/>
    <col min="11769" max="11769" width="10.88671875" style="43" customWidth="1"/>
    <col min="11770" max="11770" width="10.5546875" style="43" customWidth="1"/>
    <col min="11771" max="11993" width="8.88671875" style="43"/>
    <col min="11994" max="11994" width="43.109375" style="43" customWidth="1"/>
    <col min="11995" max="12011" width="11" style="43" customWidth="1"/>
    <col min="12012" max="12015" width="8.88671875" style="43"/>
    <col min="12016" max="12016" width="13.6640625" style="43" customWidth="1"/>
    <col min="12017" max="12024" width="8.88671875" style="43"/>
    <col min="12025" max="12025" width="10.88671875" style="43" customWidth="1"/>
    <col min="12026" max="12026" width="10.5546875" style="43" customWidth="1"/>
    <col min="12027" max="12249" width="8.88671875" style="43"/>
    <col min="12250" max="12250" width="43.109375" style="43" customWidth="1"/>
    <col min="12251" max="12267" width="11" style="43" customWidth="1"/>
    <col min="12268" max="12271" width="8.88671875" style="43"/>
    <col min="12272" max="12272" width="13.6640625" style="43" customWidth="1"/>
    <col min="12273" max="12280" width="8.88671875" style="43"/>
    <col min="12281" max="12281" width="10.88671875" style="43" customWidth="1"/>
    <col min="12282" max="12282" width="10.5546875" style="43" customWidth="1"/>
    <col min="12283" max="12505" width="8.88671875" style="43"/>
    <col min="12506" max="12506" width="43.109375" style="43" customWidth="1"/>
    <col min="12507" max="12523" width="11" style="43" customWidth="1"/>
    <col min="12524" max="12527" width="8.88671875" style="43"/>
    <col min="12528" max="12528" width="13.6640625" style="43" customWidth="1"/>
    <col min="12529" max="12536" width="8.88671875" style="43"/>
    <col min="12537" max="12537" width="10.88671875" style="43" customWidth="1"/>
    <col min="12538" max="12538" width="10.5546875" style="43" customWidth="1"/>
    <col min="12539" max="12761" width="8.88671875" style="43"/>
    <col min="12762" max="12762" width="43.109375" style="43" customWidth="1"/>
    <col min="12763" max="12779" width="11" style="43" customWidth="1"/>
    <col min="12780" max="12783" width="8.88671875" style="43"/>
    <col min="12784" max="12784" width="13.6640625" style="43" customWidth="1"/>
    <col min="12785" max="12792" width="8.88671875" style="43"/>
    <col min="12793" max="12793" width="10.88671875" style="43" customWidth="1"/>
    <col min="12794" max="12794" width="10.5546875" style="43" customWidth="1"/>
    <col min="12795" max="13017" width="8.88671875" style="43"/>
    <col min="13018" max="13018" width="43.109375" style="43" customWidth="1"/>
    <col min="13019" max="13035" width="11" style="43" customWidth="1"/>
    <col min="13036" max="13039" width="8.88671875" style="43"/>
    <col min="13040" max="13040" width="13.6640625" style="43" customWidth="1"/>
    <col min="13041" max="13048" width="8.88671875" style="43"/>
    <col min="13049" max="13049" width="10.88671875" style="43" customWidth="1"/>
    <col min="13050" max="13050" width="10.5546875" style="43" customWidth="1"/>
    <col min="13051" max="13273" width="8.88671875" style="43"/>
    <col min="13274" max="13274" width="43.109375" style="43" customWidth="1"/>
    <col min="13275" max="13291" width="11" style="43" customWidth="1"/>
    <col min="13292" max="13295" width="8.88671875" style="43"/>
    <col min="13296" max="13296" width="13.6640625" style="43" customWidth="1"/>
    <col min="13297" max="13304" width="8.88671875" style="43"/>
    <col min="13305" max="13305" width="10.88671875" style="43" customWidth="1"/>
    <col min="13306" max="13306" width="10.5546875" style="43" customWidth="1"/>
    <col min="13307" max="13529" width="8.88671875" style="43"/>
    <col min="13530" max="13530" width="43.109375" style="43" customWidth="1"/>
    <col min="13531" max="13547" width="11" style="43" customWidth="1"/>
    <col min="13548" max="13551" width="8.88671875" style="43"/>
    <col min="13552" max="13552" width="13.6640625" style="43" customWidth="1"/>
    <col min="13553" max="13560" width="8.88671875" style="43"/>
    <col min="13561" max="13561" width="10.88671875" style="43" customWidth="1"/>
    <col min="13562" max="13562" width="10.5546875" style="43" customWidth="1"/>
    <col min="13563" max="13785" width="8.88671875" style="43"/>
    <col min="13786" max="13786" width="43.109375" style="43" customWidth="1"/>
    <col min="13787" max="13803" width="11" style="43" customWidth="1"/>
    <col min="13804" max="13807" width="8.88671875" style="43"/>
    <col min="13808" max="13808" width="13.6640625" style="43" customWidth="1"/>
    <col min="13809" max="13816" width="8.88671875" style="43"/>
    <col min="13817" max="13817" width="10.88671875" style="43" customWidth="1"/>
    <col min="13818" max="13818" width="10.5546875" style="43" customWidth="1"/>
    <col min="13819" max="14041" width="8.88671875" style="43"/>
    <col min="14042" max="14042" width="43.109375" style="43" customWidth="1"/>
    <col min="14043" max="14059" width="11" style="43" customWidth="1"/>
    <col min="14060" max="14063" width="8.88671875" style="43"/>
    <col min="14064" max="14064" width="13.6640625" style="43" customWidth="1"/>
    <col min="14065" max="14072" width="8.88671875" style="43"/>
    <col min="14073" max="14073" width="10.88671875" style="43" customWidth="1"/>
    <col min="14074" max="14074" width="10.5546875" style="43" customWidth="1"/>
    <col min="14075" max="14297" width="8.88671875" style="43"/>
    <col min="14298" max="14298" width="43.109375" style="43" customWidth="1"/>
    <col min="14299" max="14315" width="11" style="43" customWidth="1"/>
    <col min="14316" max="14319" width="8.88671875" style="43"/>
    <col min="14320" max="14320" width="13.6640625" style="43" customWidth="1"/>
    <col min="14321" max="14328" width="8.88671875" style="43"/>
    <col min="14329" max="14329" width="10.88671875" style="43" customWidth="1"/>
    <col min="14330" max="14330" width="10.5546875" style="43" customWidth="1"/>
    <col min="14331" max="14553" width="8.88671875" style="43"/>
    <col min="14554" max="14554" width="43.109375" style="43" customWidth="1"/>
    <col min="14555" max="14571" width="11" style="43" customWidth="1"/>
    <col min="14572" max="14575" width="8.88671875" style="43"/>
    <col min="14576" max="14576" width="13.6640625" style="43" customWidth="1"/>
    <col min="14577" max="14584" width="8.88671875" style="43"/>
    <col min="14585" max="14585" width="10.88671875" style="43" customWidth="1"/>
    <col min="14586" max="14586" width="10.5546875" style="43" customWidth="1"/>
    <col min="14587" max="14809" width="8.88671875" style="43"/>
    <col min="14810" max="14810" width="43.109375" style="43" customWidth="1"/>
    <col min="14811" max="14827" width="11" style="43" customWidth="1"/>
    <col min="14828" max="14831" width="8.88671875" style="43"/>
    <col min="14832" max="14832" width="13.6640625" style="43" customWidth="1"/>
    <col min="14833" max="14840" width="8.88671875" style="43"/>
    <col min="14841" max="14841" width="10.88671875" style="43" customWidth="1"/>
    <col min="14842" max="14842" width="10.5546875" style="43" customWidth="1"/>
    <col min="14843" max="15065" width="8.88671875" style="43"/>
    <col min="15066" max="15066" width="43.109375" style="43" customWidth="1"/>
    <col min="15067" max="15083" width="11" style="43" customWidth="1"/>
    <col min="15084" max="15087" width="8.88671875" style="43"/>
    <col min="15088" max="15088" width="13.6640625" style="43" customWidth="1"/>
    <col min="15089" max="15096" width="8.88671875" style="43"/>
    <col min="15097" max="15097" width="10.88671875" style="43" customWidth="1"/>
    <col min="15098" max="15098" width="10.5546875" style="43" customWidth="1"/>
    <col min="15099" max="15321" width="8.88671875" style="43"/>
    <col min="15322" max="15322" width="43.109375" style="43" customWidth="1"/>
    <col min="15323" max="15339" width="11" style="43" customWidth="1"/>
    <col min="15340" max="15343" width="8.88671875" style="43"/>
    <col min="15344" max="15344" width="13.6640625" style="43" customWidth="1"/>
    <col min="15345" max="15352" width="8.88671875" style="43"/>
    <col min="15353" max="15353" width="10.88671875" style="43" customWidth="1"/>
    <col min="15354" max="15354" width="10.5546875" style="43" customWidth="1"/>
    <col min="15355" max="15577" width="8.88671875" style="43"/>
    <col min="15578" max="15578" width="43.109375" style="43" customWidth="1"/>
    <col min="15579" max="15595" width="11" style="43" customWidth="1"/>
    <col min="15596" max="15599" width="8.88671875" style="43"/>
    <col min="15600" max="15600" width="13.6640625" style="43" customWidth="1"/>
    <col min="15601" max="15608" width="8.88671875" style="43"/>
    <col min="15609" max="15609" width="10.88671875" style="43" customWidth="1"/>
    <col min="15610" max="15610" width="10.5546875" style="43" customWidth="1"/>
    <col min="15611" max="15833" width="8.88671875" style="43"/>
    <col min="15834" max="15834" width="43.109375" style="43" customWidth="1"/>
    <col min="15835" max="15851" width="11" style="43" customWidth="1"/>
    <col min="15852" max="15855" width="8.88671875" style="43"/>
    <col min="15856" max="15856" width="13.6640625" style="43" customWidth="1"/>
    <col min="15857" max="15864" width="8.88671875" style="43"/>
    <col min="15865" max="15865" width="10.88671875" style="43" customWidth="1"/>
    <col min="15866" max="15866" width="10.5546875" style="43" customWidth="1"/>
    <col min="15867" max="16089" width="8.88671875" style="43"/>
    <col min="16090" max="16090" width="43.109375" style="43" customWidth="1"/>
    <col min="16091" max="16107" width="11" style="43" customWidth="1"/>
    <col min="16108" max="16111" width="8.88671875" style="43"/>
    <col min="16112" max="16112" width="13.6640625" style="43" customWidth="1"/>
    <col min="16113" max="16120" width="8.88671875" style="43"/>
    <col min="16121" max="16121" width="10.88671875" style="43" customWidth="1"/>
    <col min="16122" max="16122" width="10.5546875" style="43" customWidth="1"/>
    <col min="16123" max="16384" width="8.88671875" style="43"/>
  </cols>
  <sheetData>
    <row r="1" spans="1:11" s="42" customFormat="1" x14ac:dyDescent="0.25">
      <c r="A1" s="88" t="s">
        <v>0</v>
      </c>
      <c r="B1" s="70" t="s">
        <v>1</v>
      </c>
      <c r="C1" s="117" t="s">
        <v>17</v>
      </c>
      <c r="D1" s="117"/>
      <c r="E1" s="117"/>
      <c r="F1" s="117"/>
      <c r="G1" s="117"/>
      <c r="H1" s="117"/>
      <c r="I1" s="117"/>
      <c r="J1" s="117"/>
      <c r="K1" s="8"/>
    </row>
    <row r="2" spans="1:11" s="42" customFormat="1" x14ac:dyDescent="0.25">
      <c r="A2" s="88"/>
      <c r="B2" s="70"/>
      <c r="C2" s="8" t="s">
        <v>18</v>
      </c>
      <c r="D2" s="8" t="s">
        <v>19</v>
      </c>
      <c r="E2" s="8" t="s">
        <v>20</v>
      </c>
      <c r="F2" s="62"/>
      <c r="G2" s="62"/>
      <c r="H2" s="62"/>
      <c r="I2" s="62"/>
      <c r="J2" s="8" t="s">
        <v>21</v>
      </c>
      <c r="K2" s="8" t="s">
        <v>2</v>
      </c>
    </row>
    <row r="3" spans="1:11" ht="14.4" x14ac:dyDescent="0.3">
      <c r="A3" s="111">
        <v>611</v>
      </c>
      <c r="B3" s="71" t="str">
        <f>LOOKUP(A3,'Kontni plan'!$A$1:$A$2000,'Kontni plan'!$B$1:$B$2000)</f>
        <v xml:space="preserve"> Prihodi od prodaje nepovezanim stranama na domaćem tržištu  </v>
      </c>
      <c r="C3" s="50">
        <f>SUM(C4+C5)</f>
        <v>0</v>
      </c>
      <c r="D3" s="50">
        <f t="shared" ref="D3:J3" si="0">SUM(D4+D5)</f>
        <v>0</v>
      </c>
      <c r="E3" s="50">
        <f t="shared" si="0"/>
        <v>0</v>
      </c>
      <c r="F3" s="50">
        <f t="shared" si="0"/>
        <v>0</v>
      </c>
      <c r="G3" s="50">
        <f t="shared" si="0"/>
        <v>0</v>
      </c>
      <c r="H3" s="50">
        <f t="shared" si="0"/>
        <v>0</v>
      </c>
      <c r="I3" s="50"/>
      <c r="J3" s="50">
        <f t="shared" si="0"/>
        <v>0</v>
      </c>
      <c r="K3" s="50">
        <f t="shared" ref="K3:K23" si="1">SUM(C3:J3)</f>
        <v>0</v>
      </c>
    </row>
    <row r="4" spans="1:11" ht="14.4" x14ac:dyDescent="0.3">
      <c r="A4" s="89"/>
      <c r="B4" s="71" t="s">
        <v>14</v>
      </c>
      <c r="C4" s="45"/>
      <c r="D4" s="45"/>
      <c r="E4" s="45"/>
      <c r="F4" s="45"/>
      <c r="G4" s="45"/>
      <c r="H4" s="45"/>
      <c r="I4" s="45"/>
      <c r="J4" s="45"/>
      <c r="K4" s="50">
        <f t="shared" si="1"/>
        <v>0</v>
      </c>
    </row>
    <row r="5" spans="1:11" ht="14.4" x14ac:dyDescent="0.3">
      <c r="A5" s="89"/>
      <c r="B5" s="71" t="s">
        <v>15</v>
      </c>
      <c r="C5" s="45"/>
      <c r="D5" s="45"/>
      <c r="E5" s="45"/>
      <c r="F5" s="45"/>
      <c r="G5" s="45"/>
      <c r="H5" s="45"/>
      <c r="I5" s="45"/>
      <c r="J5" s="45"/>
      <c r="K5" s="50">
        <f t="shared" si="1"/>
        <v>0</v>
      </c>
    </row>
    <row r="6" spans="1:11" ht="14.4" x14ac:dyDescent="0.3">
      <c r="A6" s="111">
        <v>652</v>
      </c>
      <c r="B6" s="71" t="str">
        <f>LOOKUP(A6,'Kontni plan'!$A$1:$A$2000,'Kontni plan'!$B$1:$B$2000)</f>
        <v xml:space="preserve"> Prihodi od donacija  </v>
      </c>
      <c r="C6" s="45"/>
      <c r="D6" s="45"/>
      <c r="E6" s="45"/>
      <c r="F6" s="45"/>
      <c r="G6" s="45"/>
      <c r="H6" s="45"/>
      <c r="I6" s="45"/>
      <c r="J6" s="45"/>
      <c r="K6" s="50">
        <f t="shared" si="1"/>
        <v>0</v>
      </c>
    </row>
    <row r="7" spans="1:11" ht="14.4" x14ac:dyDescent="0.3">
      <c r="A7" s="111">
        <v>659</v>
      </c>
      <c r="B7" s="71" t="str">
        <f>LOOKUP(A7,'Kontni plan'!$A$1:$A$2000,'Kontni plan'!$B$1:$B$2000)</f>
        <v xml:space="preserve"> Ostali prihodi po drugim osnovama  </v>
      </c>
      <c r="C7" s="45"/>
      <c r="D7" s="45"/>
      <c r="E7" s="45"/>
      <c r="F7" s="45"/>
      <c r="G7" s="45"/>
      <c r="H7" s="45"/>
      <c r="I7" s="45"/>
      <c r="J7" s="45"/>
      <c r="K7" s="50">
        <f t="shared" si="1"/>
        <v>0</v>
      </c>
    </row>
    <row r="8" spans="1:11" ht="14.4" x14ac:dyDescent="0.3">
      <c r="A8" s="111"/>
      <c r="B8" s="71" t="e">
        <f>LOOKUP(A8,'Kontni plan'!$A$1:$A$2000,'Kontni plan'!$B$1:$B$2000)</f>
        <v>#N/A</v>
      </c>
      <c r="C8" s="45"/>
      <c r="D8" s="45"/>
      <c r="E8" s="45"/>
      <c r="F8" s="45"/>
      <c r="G8" s="45"/>
      <c r="H8" s="45"/>
      <c r="I8" s="45"/>
      <c r="J8" s="45"/>
      <c r="K8" s="50">
        <f t="shared" si="1"/>
        <v>0</v>
      </c>
    </row>
    <row r="9" spans="1:11" ht="14.4" x14ac:dyDescent="0.3">
      <c r="A9" s="111"/>
      <c r="B9" s="71" t="e">
        <f>LOOKUP(A9,'Kontni plan'!$A$1:$A$2000,'Kontni plan'!$B$1:$B$2000)</f>
        <v>#N/A</v>
      </c>
      <c r="C9" s="45"/>
      <c r="D9" s="45"/>
      <c r="E9" s="45"/>
      <c r="F9" s="45"/>
      <c r="G9" s="45"/>
      <c r="H9" s="45"/>
      <c r="I9" s="45"/>
      <c r="J9" s="45"/>
      <c r="K9" s="50">
        <f t="shared" si="1"/>
        <v>0</v>
      </c>
    </row>
    <row r="10" spans="1:11" ht="14.4" x14ac:dyDescent="0.3">
      <c r="A10" s="111"/>
      <c r="B10" s="71" t="e">
        <f>LOOKUP(A10,'Kontni plan'!$A$1:$A$2000,'Kontni plan'!$B$1:$B$2000)</f>
        <v>#N/A</v>
      </c>
      <c r="C10" s="45"/>
      <c r="D10" s="45"/>
      <c r="E10" s="45"/>
      <c r="F10" s="45"/>
      <c r="G10" s="45"/>
      <c r="H10" s="45"/>
      <c r="I10" s="45"/>
      <c r="J10" s="45"/>
      <c r="K10" s="50">
        <f t="shared" si="1"/>
        <v>0</v>
      </c>
    </row>
    <row r="11" spans="1:11" ht="14.4" x14ac:dyDescent="0.3">
      <c r="A11" s="90"/>
      <c r="B11" s="72" t="s">
        <v>3</v>
      </c>
      <c r="C11" s="51">
        <f>SUM(C4:C10)</f>
        <v>0</v>
      </c>
      <c r="D11" s="51">
        <f t="shared" ref="D11:K11" si="2">SUM(D4:D10)</f>
        <v>0</v>
      </c>
      <c r="E11" s="51">
        <f t="shared" si="2"/>
        <v>0</v>
      </c>
      <c r="F11" s="51">
        <f t="shared" si="2"/>
        <v>0</v>
      </c>
      <c r="G11" s="51">
        <f t="shared" si="2"/>
        <v>0</v>
      </c>
      <c r="H11" s="51">
        <f t="shared" si="2"/>
        <v>0</v>
      </c>
      <c r="I11" s="51">
        <f t="shared" si="2"/>
        <v>0</v>
      </c>
      <c r="J11" s="51">
        <f t="shared" si="2"/>
        <v>0</v>
      </c>
      <c r="K11" s="51">
        <f t="shared" si="2"/>
        <v>0</v>
      </c>
    </row>
    <row r="12" spans="1:11" ht="14.4" x14ac:dyDescent="0.3">
      <c r="A12" s="111">
        <v>661</v>
      </c>
      <c r="B12" s="71" t="str">
        <f>LOOKUP(A12,'Kontni plan'!$A$1:$A$2000,'Kontni plan'!$B$1:$B$2000)</f>
        <v xml:space="preserve"> Prihodi od kamata od nepovezanih strana  </v>
      </c>
      <c r="C12" s="45"/>
      <c r="D12" s="45"/>
      <c r="E12" s="45"/>
      <c r="F12" s="45"/>
      <c r="G12" s="45"/>
      <c r="H12" s="45"/>
      <c r="I12" s="45"/>
      <c r="J12" s="45"/>
      <c r="K12" s="50">
        <f t="shared" si="1"/>
        <v>0</v>
      </c>
    </row>
    <row r="13" spans="1:11" ht="14.4" x14ac:dyDescent="0.3">
      <c r="A13" s="111">
        <v>669</v>
      </c>
      <c r="B13" s="71" t="str">
        <f>LOOKUP(A13,'Kontni plan'!$A$1:$A$2000,'Kontni plan'!$B$1:$B$2000)</f>
        <v xml:space="preserve"> Ostali finansijski prihodi  </v>
      </c>
      <c r="C13" s="45"/>
      <c r="D13" s="45"/>
      <c r="E13" s="45"/>
      <c r="F13" s="45"/>
      <c r="G13" s="45"/>
      <c r="H13" s="45"/>
      <c r="I13" s="45"/>
      <c r="J13" s="45"/>
      <c r="K13" s="50">
        <f t="shared" si="1"/>
        <v>0</v>
      </c>
    </row>
    <row r="14" spans="1:11" ht="14.4" x14ac:dyDescent="0.3">
      <c r="A14" s="111"/>
      <c r="B14" s="71" t="e">
        <f>LOOKUP(A14,'Kontni plan'!$A$1:$A$2000,'Kontni plan'!$B$1:$B$2000)</f>
        <v>#N/A</v>
      </c>
      <c r="C14" s="45"/>
      <c r="D14" s="45"/>
      <c r="E14" s="45"/>
      <c r="F14" s="45"/>
      <c r="G14" s="45"/>
      <c r="H14" s="45"/>
      <c r="I14" s="45"/>
      <c r="J14" s="45"/>
      <c r="K14" s="50">
        <f t="shared" si="1"/>
        <v>0</v>
      </c>
    </row>
    <row r="15" spans="1:11" ht="14.4" x14ac:dyDescent="0.3">
      <c r="A15" s="111"/>
      <c r="B15" s="71" t="e">
        <f>LOOKUP(A15,'Kontni plan'!$A$1:$A$2000,'Kontni plan'!$B$1:$B$2000)</f>
        <v>#N/A</v>
      </c>
      <c r="C15" s="45"/>
      <c r="D15" s="45"/>
      <c r="E15" s="45"/>
      <c r="F15" s="45"/>
      <c r="G15" s="45"/>
      <c r="H15" s="45"/>
      <c r="I15" s="45"/>
      <c r="J15" s="45"/>
      <c r="K15" s="50">
        <f t="shared" si="1"/>
        <v>0</v>
      </c>
    </row>
    <row r="16" spans="1:11" ht="14.4" x14ac:dyDescent="0.3">
      <c r="A16" s="90" t="s">
        <v>183</v>
      </c>
      <c r="B16" s="72" t="s">
        <v>4</v>
      </c>
      <c r="C16" s="51">
        <f>SUM(C12:C15)</f>
        <v>0</v>
      </c>
      <c r="D16" s="51">
        <f t="shared" ref="D16:K16" si="3">SUM(D12:D15)</f>
        <v>0</v>
      </c>
      <c r="E16" s="51">
        <f t="shared" si="3"/>
        <v>0</v>
      </c>
      <c r="F16" s="51">
        <f t="shared" si="3"/>
        <v>0</v>
      </c>
      <c r="G16" s="51">
        <f t="shared" si="3"/>
        <v>0</v>
      </c>
      <c r="H16" s="51">
        <f t="shared" si="3"/>
        <v>0</v>
      </c>
      <c r="I16" s="51">
        <f t="shared" si="3"/>
        <v>0</v>
      </c>
      <c r="J16" s="51">
        <f t="shared" si="3"/>
        <v>0</v>
      </c>
      <c r="K16" s="51">
        <f t="shared" si="3"/>
        <v>0</v>
      </c>
    </row>
    <row r="17" spans="1:11" ht="14.4" x14ac:dyDescent="0.3">
      <c r="A17" s="111">
        <v>675</v>
      </c>
      <c r="B17" s="71" t="str">
        <f>LOOKUP(A17,'Kontni plan'!$A$1:$A$2000,'Kontni plan'!$B$1:$B$2000)</f>
        <v xml:space="preserve"> Dobici od prodaje materijala  </v>
      </c>
      <c r="C17" s="45"/>
      <c r="D17" s="45"/>
      <c r="E17" s="45"/>
      <c r="F17" s="45"/>
      <c r="G17" s="45"/>
      <c r="H17" s="45"/>
      <c r="I17" s="45"/>
      <c r="J17" s="45"/>
      <c r="K17" s="50">
        <f t="shared" si="1"/>
        <v>0</v>
      </c>
    </row>
    <row r="18" spans="1:11" ht="14.4" x14ac:dyDescent="0.3">
      <c r="A18" s="111">
        <v>677</v>
      </c>
      <c r="B18" s="71" t="str">
        <f>LOOKUP(A18,'Kontni plan'!$A$1:$A$2000,'Kontni plan'!$B$1:$B$2000)</f>
        <v xml:space="preserve"> Naplaćena ranije otpisana potraživanja  </v>
      </c>
      <c r="C18" s="45"/>
      <c r="D18" s="45"/>
      <c r="E18" s="45"/>
      <c r="F18" s="45"/>
      <c r="G18" s="45"/>
      <c r="H18" s="45"/>
      <c r="I18" s="45"/>
      <c r="J18" s="45"/>
      <c r="K18" s="50">
        <f t="shared" si="1"/>
        <v>0</v>
      </c>
    </row>
    <row r="19" spans="1:11" ht="14.4" x14ac:dyDescent="0.3">
      <c r="A19" s="111">
        <v>679</v>
      </c>
      <c r="B19" s="71" t="str">
        <f>LOOKUP(A19,'Kontni plan'!$A$1:$A$2000,'Kontni plan'!$B$1:$B$2000)</f>
        <v xml:space="preserve"> Otpis obaveza, ukinuta rezervisanja i ostali prihodi  </v>
      </c>
      <c r="C19" s="45"/>
      <c r="D19" s="45"/>
      <c r="E19" s="45"/>
      <c r="F19" s="45"/>
      <c r="G19" s="45"/>
      <c r="H19" s="45"/>
      <c r="I19" s="45"/>
      <c r="J19" s="45"/>
      <c r="K19" s="50">
        <f t="shared" si="1"/>
        <v>0</v>
      </c>
    </row>
    <row r="20" spans="1:11" ht="14.4" x14ac:dyDescent="0.3">
      <c r="A20" s="111"/>
      <c r="B20" s="71" t="e">
        <f>LOOKUP(A20,'Kontni plan'!$A$1:$A$2000,'Kontni plan'!$B$1:$B$2000)</f>
        <v>#N/A</v>
      </c>
      <c r="C20" s="45"/>
      <c r="D20" s="45"/>
      <c r="E20" s="45"/>
      <c r="F20" s="45"/>
      <c r="G20" s="45"/>
      <c r="H20" s="45"/>
      <c r="I20" s="45"/>
      <c r="J20" s="45"/>
      <c r="K20" s="50">
        <f t="shared" si="1"/>
        <v>0</v>
      </c>
    </row>
    <row r="21" spans="1:11" ht="14.4" x14ac:dyDescent="0.3">
      <c r="A21" s="111"/>
      <c r="B21" s="71" t="e">
        <f>LOOKUP(A21,'Kontni plan'!$A$1:$A$2000,'Kontni plan'!$B$1:$B$2000)</f>
        <v>#N/A</v>
      </c>
      <c r="C21" s="45"/>
      <c r="D21" s="45"/>
      <c r="E21" s="45"/>
      <c r="F21" s="45"/>
      <c r="G21" s="45"/>
      <c r="H21" s="45"/>
      <c r="I21" s="45"/>
      <c r="J21" s="45"/>
      <c r="K21" s="50">
        <f t="shared" si="1"/>
        <v>0</v>
      </c>
    </row>
    <row r="22" spans="1:11" ht="14.4" x14ac:dyDescent="0.3">
      <c r="A22" s="90"/>
      <c r="B22" s="72" t="s">
        <v>5</v>
      </c>
      <c r="C22" s="51">
        <f>SUM(C17:C21)</f>
        <v>0</v>
      </c>
      <c r="D22" s="51">
        <f t="shared" ref="D22:K22" si="4">SUM(D17:D21)</f>
        <v>0</v>
      </c>
      <c r="E22" s="51">
        <f t="shared" si="4"/>
        <v>0</v>
      </c>
      <c r="F22" s="51">
        <f t="shared" si="4"/>
        <v>0</v>
      </c>
      <c r="G22" s="51">
        <f t="shared" si="4"/>
        <v>0</v>
      </c>
      <c r="H22" s="51">
        <f t="shared" si="4"/>
        <v>0</v>
      </c>
      <c r="I22" s="51">
        <f t="shared" si="4"/>
        <v>0</v>
      </c>
      <c r="J22" s="51">
        <f t="shared" si="4"/>
        <v>0</v>
      </c>
      <c r="K22" s="51">
        <f t="shared" si="4"/>
        <v>0</v>
      </c>
    </row>
    <row r="23" spans="1:11" ht="14.4" x14ac:dyDescent="0.3">
      <c r="A23" s="91"/>
      <c r="B23" s="73" t="s">
        <v>16</v>
      </c>
      <c r="C23" s="56">
        <f t="shared" ref="C23:J23" si="5">C11+C16+C22</f>
        <v>0</v>
      </c>
      <c r="D23" s="56">
        <f t="shared" si="5"/>
        <v>0</v>
      </c>
      <c r="E23" s="56">
        <f t="shared" si="5"/>
        <v>0</v>
      </c>
      <c r="F23" s="56">
        <f t="shared" si="5"/>
        <v>0</v>
      </c>
      <c r="G23" s="56">
        <f t="shared" si="5"/>
        <v>0</v>
      </c>
      <c r="H23" s="56">
        <f t="shared" si="5"/>
        <v>0</v>
      </c>
      <c r="I23" s="56">
        <f t="shared" si="5"/>
        <v>0</v>
      </c>
      <c r="J23" s="56">
        <f t="shared" si="5"/>
        <v>0</v>
      </c>
      <c r="K23" s="52">
        <f t="shared" si="1"/>
        <v>0</v>
      </c>
    </row>
    <row r="24" spans="1:11" s="46" customFormat="1" x14ac:dyDescent="0.25">
      <c r="A24" s="92"/>
      <c r="B24" s="74"/>
      <c r="K24" s="4"/>
    </row>
    <row r="25" spans="1:11" ht="14.4" x14ac:dyDescent="0.3">
      <c r="A25" s="112">
        <v>511</v>
      </c>
      <c r="B25" s="71" t="str">
        <f>LOOKUP(A25,'Kontni plan'!$A$1:$A$2000,'Kontni plan'!$B$1:$B$2000)</f>
        <v xml:space="preserve"> Utrošene sirovine i materijal  </v>
      </c>
      <c r="C25" s="48"/>
      <c r="D25" s="48"/>
      <c r="E25" s="48"/>
      <c r="F25" s="48"/>
      <c r="G25" s="48"/>
      <c r="H25" s="48"/>
      <c r="I25" s="48"/>
      <c r="J25" s="48"/>
      <c r="K25" s="16">
        <f t="shared" ref="K25:K54" si="6">SUM(C25:J25)</f>
        <v>0</v>
      </c>
    </row>
    <row r="26" spans="1:11" ht="14.4" x14ac:dyDescent="0.3">
      <c r="A26" s="112">
        <v>512</v>
      </c>
      <c r="B26" s="71" t="str">
        <f>LOOKUP(A26,'Kontni plan'!$A$1:$A$2000,'Kontni plan'!$B$1:$B$2000)</f>
        <v xml:space="preserve"> Utrošena energija i gorivo  </v>
      </c>
      <c r="C26" s="48"/>
      <c r="D26" s="48"/>
      <c r="E26" s="48"/>
      <c r="F26" s="48"/>
      <c r="G26" s="48"/>
      <c r="H26" s="48"/>
      <c r="I26" s="48"/>
      <c r="J26" s="48"/>
      <c r="K26" s="16">
        <f t="shared" si="6"/>
        <v>0</v>
      </c>
    </row>
    <row r="27" spans="1:11" ht="14.4" x14ac:dyDescent="0.3">
      <c r="A27" s="112">
        <v>513</v>
      </c>
      <c r="B27" s="71" t="str">
        <f>LOOKUP(A27,'Kontni plan'!$A$1:$A$2000,'Kontni plan'!$B$1:$B$2000)</f>
        <v xml:space="preserve"> Utrošeni rezervni dijelovi  </v>
      </c>
      <c r="C27" s="48"/>
      <c r="D27" s="48"/>
      <c r="E27" s="48"/>
      <c r="F27" s="48"/>
      <c r="G27" s="48"/>
      <c r="H27" s="48"/>
      <c r="I27" s="48"/>
      <c r="J27" s="48"/>
      <c r="K27" s="16">
        <f t="shared" si="6"/>
        <v>0</v>
      </c>
    </row>
    <row r="28" spans="1:11" ht="14.4" x14ac:dyDescent="0.3">
      <c r="A28" s="112">
        <v>514</v>
      </c>
      <c r="B28" s="71" t="str">
        <f>LOOKUP(A28,'Kontni plan'!$A$1:$A$2000,'Kontni plan'!$B$1:$B$2000)</f>
        <v xml:space="preserve"> Otpis sitnog inventara, ambalaže i autoguma  </v>
      </c>
      <c r="C28" s="48"/>
      <c r="D28" s="48"/>
      <c r="E28" s="48"/>
      <c r="F28" s="48"/>
      <c r="G28" s="48"/>
      <c r="H28" s="48"/>
      <c r="I28" s="48"/>
      <c r="J28" s="48"/>
      <c r="K28" s="16">
        <f t="shared" si="6"/>
        <v>0</v>
      </c>
    </row>
    <row r="29" spans="1:11" ht="14.4" x14ac:dyDescent="0.3">
      <c r="A29" s="112">
        <v>520</v>
      </c>
      <c r="B29" s="71" t="str">
        <f>LOOKUP(A29,'Kontni plan'!$A$1:$A$2000,'Kontni plan'!$B$1:$B$2000)</f>
        <v xml:space="preserve"> Troškovi plaća  </v>
      </c>
      <c r="C29" s="48"/>
      <c r="D29" s="48"/>
      <c r="E29" s="48"/>
      <c r="F29" s="48"/>
      <c r="G29" s="48"/>
      <c r="H29" s="48"/>
      <c r="I29" s="48"/>
      <c r="J29" s="48"/>
      <c r="K29" s="16">
        <f t="shared" si="6"/>
        <v>0</v>
      </c>
    </row>
    <row r="30" spans="1:11" ht="14.4" x14ac:dyDescent="0.3">
      <c r="A30" s="112">
        <v>521</v>
      </c>
      <c r="B30" s="71" t="str">
        <f>LOOKUP(A30,'Kontni plan'!$A$1:$A$2000,'Kontni plan'!$B$1:$B$2000)</f>
        <v xml:space="preserve"> Troškovi naknada plaća  </v>
      </c>
      <c r="C30" s="48"/>
      <c r="D30" s="48"/>
      <c r="E30" s="48"/>
      <c r="F30" s="48"/>
      <c r="G30" s="48"/>
      <c r="H30" s="48"/>
      <c r="I30" s="48"/>
      <c r="J30" s="48"/>
      <c r="K30" s="16">
        <f t="shared" si="6"/>
        <v>0</v>
      </c>
    </row>
    <row r="31" spans="1:11" ht="14.4" x14ac:dyDescent="0.3">
      <c r="A31" s="112">
        <v>523</v>
      </c>
      <c r="B31" s="71" t="str">
        <f>LOOKUP(A31,'Kontni plan'!$A$1:$A$2000,'Kontni plan'!$B$1:$B$2000)</f>
        <v xml:space="preserve"> Troškovi službenih putovanja zaposlenih  </v>
      </c>
      <c r="C31" s="48"/>
      <c r="D31" s="48"/>
      <c r="E31" s="48"/>
      <c r="F31" s="48"/>
      <c r="G31" s="48"/>
      <c r="H31" s="48"/>
      <c r="I31" s="48"/>
      <c r="J31" s="48"/>
      <c r="K31" s="16">
        <f t="shared" si="6"/>
        <v>0</v>
      </c>
    </row>
    <row r="32" spans="1:11" ht="14.4" x14ac:dyDescent="0.3">
      <c r="A32" s="112">
        <v>524</v>
      </c>
      <c r="B32" s="71" t="str">
        <f>LOOKUP(A32,'Kontni plan'!$A$1:$A$2000,'Kontni plan'!$B$1:$B$2000)</f>
        <v xml:space="preserve"> Troškovi ostalih primanja, naknada i materijalnih prava zaposlenih  </v>
      </c>
      <c r="C32" s="48"/>
      <c r="D32" s="48"/>
      <c r="E32" s="48"/>
      <c r="F32" s="48"/>
      <c r="G32" s="48"/>
      <c r="H32" s="48"/>
      <c r="I32" s="48"/>
      <c r="J32" s="48"/>
      <c r="K32" s="16">
        <f t="shared" si="6"/>
        <v>0</v>
      </c>
    </row>
    <row r="33" spans="1:11" ht="14.4" x14ac:dyDescent="0.3">
      <c r="A33" s="112">
        <v>527</v>
      </c>
      <c r="B33" s="71" t="str">
        <f>LOOKUP(A33,'Kontni plan'!$A$1:$A$2000,'Kontni plan'!$B$1:$B$2000)</f>
        <v xml:space="preserve"> Troškovi naknada članovima odbora, komisija i sl.  </v>
      </c>
      <c r="C33" s="48"/>
      <c r="D33" s="48"/>
      <c r="E33" s="48"/>
      <c r="F33" s="48"/>
      <c r="G33" s="48"/>
      <c r="H33" s="48"/>
      <c r="I33" s="48"/>
      <c r="J33" s="48"/>
      <c r="K33" s="16">
        <f t="shared" si="6"/>
        <v>0</v>
      </c>
    </row>
    <row r="34" spans="1:11" ht="14.4" x14ac:dyDescent="0.3">
      <c r="A34" s="112">
        <v>529</v>
      </c>
      <c r="B34" s="71" t="str">
        <f>LOOKUP(A34,'Kontni plan'!$A$1:$A$2000,'Kontni plan'!$B$1:$B$2000)</f>
        <v xml:space="preserve"> Troškovi naknada ostalim fizičkim licima  </v>
      </c>
      <c r="C34" s="48"/>
      <c r="D34" s="48"/>
      <c r="E34" s="48"/>
      <c r="F34" s="48"/>
      <c r="G34" s="48"/>
      <c r="H34" s="48"/>
      <c r="I34" s="48"/>
      <c r="J34" s="48"/>
      <c r="K34" s="16">
        <f t="shared" si="6"/>
        <v>0</v>
      </c>
    </row>
    <row r="35" spans="1:11" ht="14.4" x14ac:dyDescent="0.3">
      <c r="A35" s="112">
        <v>530</v>
      </c>
      <c r="B35" s="71" t="str">
        <f>LOOKUP(A35,'Kontni plan'!$A$1:$A$2000,'Kontni plan'!$B$1:$B$2000)</f>
        <v xml:space="preserve">  Troškovi usluga izrade i dorade učinaka  </v>
      </c>
      <c r="C35" s="48"/>
      <c r="D35" s="48"/>
      <c r="E35" s="48"/>
      <c r="F35" s="48"/>
      <c r="G35" s="48"/>
      <c r="H35" s="48"/>
      <c r="I35" s="48"/>
      <c r="J35" s="48"/>
      <c r="K35" s="16">
        <f t="shared" si="6"/>
        <v>0</v>
      </c>
    </row>
    <row r="36" spans="1:11" ht="14.4" x14ac:dyDescent="0.3">
      <c r="A36" s="112">
        <v>531</v>
      </c>
      <c r="B36" s="71" t="str">
        <f>LOOKUP(A36,'Kontni plan'!$A$1:$A$2000,'Kontni plan'!$B$1:$B$2000)</f>
        <v xml:space="preserve"> Troškovi transportnih usluga  </v>
      </c>
      <c r="C36" s="48"/>
      <c r="D36" s="48"/>
      <c r="E36" s="48"/>
      <c r="F36" s="48"/>
      <c r="G36" s="48"/>
      <c r="H36" s="48"/>
      <c r="I36" s="48"/>
      <c r="J36" s="48"/>
      <c r="K36" s="16">
        <f t="shared" si="6"/>
        <v>0</v>
      </c>
    </row>
    <row r="37" spans="1:11" ht="14.4" x14ac:dyDescent="0.3">
      <c r="A37" s="112">
        <v>532</v>
      </c>
      <c r="B37" s="71" t="str">
        <f>LOOKUP(A37,'Kontni plan'!$A$1:$A$2000,'Kontni plan'!$B$1:$B$2000)</f>
        <v xml:space="preserve"> Troškovi usluga održavanja  </v>
      </c>
      <c r="C37" s="48"/>
      <c r="D37" s="48"/>
      <c r="E37" s="48"/>
      <c r="F37" s="48"/>
      <c r="G37" s="48"/>
      <c r="H37" s="48"/>
      <c r="I37" s="48"/>
      <c r="J37" s="48"/>
      <c r="K37" s="16">
        <f t="shared" si="6"/>
        <v>0</v>
      </c>
    </row>
    <row r="38" spans="1:11" ht="14.4" x14ac:dyDescent="0.3">
      <c r="A38" s="112">
        <v>533</v>
      </c>
      <c r="B38" s="71" t="str">
        <f>LOOKUP(A38,'Kontni plan'!$A$1:$A$2000,'Kontni plan'!$B$1:$B$2000)</f>
        <v xml:space="preserve"> Troškovi najma  </v>
      </c>
      <c r="C38" s="48"/>
      <c r="D38" s="48"/>
      <c r="E38" s="48"/>
      <c r="F38" s="48"/>
      <c r="G38" s="48"/>
      <c r="H38" s="48"/>
      <c r="I38" s="48"/>
      <c r="J38" s="48"/>
      <c r="K38" s="16">
        <f t="shared" si="6"/>
        <v>0</v>
      </c>
    </row>
    <row r="39" spans="1:11" ht="14.4" x14ac:dyDescent="0.3">
      <c r="A39" s="112">
        <v>535</v>
      </c>
      <c r="B39" s="71" t="str">
        <f>LOOKUP(A39,'Kontni plan'!$A$1:$A$2000,'Kontni plan'!$B$1:$B$2000)</f>
        <v xml:space="preserve"> Troškovi reklame i sponzorstva  </v>
      </c>
      <c r="C39" s="48"/>
      <c r="D39" s="48"/>
      <c r="E39" s="48"/>
      <c r="F39" s="48"/>
      <c r="G39" s="48"/>
      <c r="H39" s="48"/>
      <c r="I39" s="48"/>
      <c r="J39" s="48"/>
      <c r="K39" s="16">
        <f t="shared" si="6"/>
        <v>0</v>
      </c>
    </row>
    <row r="40" spans="1:11" ht="14.4" x14ac:dyDescent="0.3">
      <c r="A40" s="112">
        <v>539</v>
      </c>
      <c r="B40" s="71" t="str">
        <f>LOOKUP(A40,'Kontni plan'!$A$1:$A$2000,'Kontni plan'!$B$1:$B$2000)</f>
        <v xml:space="preserve"> Troškovi ostalih usluga  </v>
      </c>
      <c r="C40" s="48"/>
      <c r="D40" s="48"/>
      <c r="E40" s="48"/>
      <c r="F40" s="48"/>
      <c r="G40" s="48"/>
      <c r="H40" s="48"/>
      <c r="I40" s="48"/>
      <c r="J40" s="48"/>
      <c r="K40" s="16">
        <f t="shared" si="6"/>
        <v>0</v>
      </c>
    </row>
    <row r="41" spans="1:11" ht="14.4" x14ac:dyDescent="0.3">
      <c r="A41" s="112">
        <v>540</v>
      </c>
      <c r="B41" s="71" t="str">
        <f>LOOKUP(A41,'Kontni plan'!$A$1:$A$2000,'Kontni plan'!$B$1:$B$2000)</f>
        <v xml:space="preserve"> Amortizacija do visine porezno priznatih rashoda  </v>
      </c>
      <c r="C41" s="48"/>
      <c r="D41" s="48"/>
      <c r="E41" s="48"/>
      <c r="F41" s="48"/>
      <c r="G41" s="48"/>
      <c r="H41" s="48"/>
      <c r="I41" s="48"/>
      <c r="J41" s="48"/>
      <c r="K41" s="16">
        <f t="shared" si="6"/>
        <v>0</v>
      </c>
    </row>
    <row r="42" spans="1:11" ht="14.4" x14ac:dyDescent="0.3">
      <c r="A42" s="112">
        <v>550</v>
      </c>
      <c r="B42" s="71" t="str">
        <f>LOOKUP(A42,'Kontni plan'!$A$1:$A$2000,'Kontni plan'!$B$1:$B$2000)</f>
        <v xml:space="preserve"> Troškovi ostalih usluga  </v>
      </c>
      <c r="C42" s="48"/>
      <c r="D42" s="48"/>
      <c r="E42" s="48"/>
      <c r="F42" s="48"/>
      <c r="G42" s="48"/>
      <c r="H42" s="48"/>
      <c r="I42" s="48"/>
      <c r="J42" s="48"/>
      <c r="K42" s="16">
        <f t="shared" si="6"/>
        <v>0</v>
      </c>
    </row>
    <row r="43" spans="1:11" ht="14.4" x14ac:dyDescent="0.3">
      <c r="A43" s="112">
        <v>551</v>
      </c>
      <c r="B43" s="71" t="str">
        <f>LOOKUP(A43,'Kontni plan'!$A$1:$A$2000,'Kontni plan'!$B$1:$B$2000)</f>
        <v xml:space="preserve"> Troškovi reprezentacije  </v>
      </c>
      <c r="C43" s="48"/>
      <c r="D43" s="48"/>
      <c r="E43" s="48"/>
      <c r="F43" s="48"/>
      <c r="G43" s="48"/>
      <c r="H43" s="48"/>
      <c r="I43" s="48"/>
      <c r="J43" s="48"/>
      <c r="K43" s="16">
        <f t="shared" si="6"/>
        <v>0</v>
      </c>
    </row>
    <row r="44" spans="1:11" ht="14.4" x14ac:dyDescent="0.3">
      <c r="A44" s="112">
        <v>552</v>
      </c>
      <c r="B44" s="71" t="str">
        <f>LOOKUP(A44,'Kontni plan'!$A$1:$A$2000,'Kontni plan'!$B$1:$B$2000)</f>
        <v xml:space="preserve"> Troškovi premija osiguranja  </v>
      </c>
      <c r="C44" s="48"/>
      <c r="D44" s="48"/>
      <c r="E44" s="48"/>
      <c r="F44" s="48"/>
      <c r="G44" s="48"/>
      <c r="H44" s="48"/>
      <c r="I44" s="48"/>
      <c r="J44" s="48"/>
      <c r="K44" s="16">
        <f t="shared" si="6"/>
        <v>0</v>
      </c>
    </row>
    <row r="45" spans="1:11" ht="14.4" x14ac:dyDescent="0.3">
      <c r="A45" s="112">
        <v>553</v>
      </c>
      <c r="B45" s="71" t="str">
        <f>LOOKUP(A45,'Kontni plan'!$A$1:$A$2000,'Kontni plan'!$B$1:$B$2000)</f>
        <v xml:space="preserve"> Troškovi platnog prometa  </v>
      </c>
      <c r="C45" s="48"/>
      <c r="D45" s="48"/>
      <c r="E45" s="48"/>
      <c r="F45" s="48"/>
      <c r="G45" s="48"/>
      <c r="H45" s="48"/>
      <c r="I45" s="48"/>
      <c r="J45" s="48"/>
      <c r="K45" s="16">
        <f t="shared" si="6"/>
        <v>0</v>
      </c>
    </row>
    <row r="46" spans="1:11" ht="14.4" x14ac:dyDescent="0.3">
      <c r="A46" s="112">
        <v>554</v>
      </c>
      <c r="B46" s="71" t="str">
        <f>LOOKUP(A46,'Kontni plan'!$A$1:$A$2000,'Kontni plan'!$B$1:$B$2000)</f>
        <v xml:space="preserve"> Troškovi poštanskih i telekomunikacijskih usluga  </v>
      </c>
      <c r="C46" s="48"/>
      <c r="D46" s="48"/>
      <c r="E46" s="48"/>
      <c r="F46" s="48"/>
      <c r="G46" s="48"/>
      <c r="H46" s="48"/>
      <c r="I46" s="48"/>
      <c r="J46" s="48"/>
      <c r="K46" s="16">
        <f t="shared" si="6"/>
        <v>0</v>
      </c>
    </row>
    <row r="47" spans="1:11" ht="14.4" x14ac:dyDescent="0.3">
      <c r="A47" s="112">
        <v>555</v>
      </c>
      <c r="B47" s="71" t="str">
        <f>LOOKUP(A47,'Kontni plan'!$A$1:$A$2000,'Kontni plan'!$B$1:$B$2000)</f>
        <v xml:space="preserve"> Troškovi poreza, naknada, taksi i drugih dažbina na teret pravnog lica  </v>
      </c>
      <c r="C47" s="48"/>
      <c r="D47" s="48"/>
      <c r="E47" s="48"/>
      <c r="F47" s="48"/>
      <c r="G47" s="48"/>
      <c r="H47" s="48"/>
      <c r="I47" s="48"/>
      <c r="J47" s="48"/>
      <c r="K47" s="16">
        <f t="shared" si="6"/>
        <v>0</v>
      </c>
    </row>
    <row r="48" spans="1:11" ht="14.4" x14ac:dyDescent="0.3">
      <c r="A48" s="112">
        <v>556</v>
      </c>
      <c r="B48" s="71" t="str">
        <f>LOOKUP(A48,'Kontni plan'!$A$1:$A$2000,'Kontni plan'!$B$1:$B$2000)</f>
        <v xml:space="preserve"> Troškovi članskih doprinosa i sličnih obaveza  </v>
      </c>
      <c r="C48" s="48"/>
      <c r="D48" s="48"/>
      <c r="E48" s="48"/>
      <c r="F48" s="48"/>
      <c r="G48" s="48"/>
      <c r="H48" s="48"/>
      <c r="I48" s="48"/>
      <c r="J48" s="48"/>
      <c r="K48" s="16">
        <f t="shared" si="6"/>
        <v>0</v>
      </c>
    </row>
    <row r="49" spans="1:12" ht="14.4" x14ac:dyDescent="0.3">
      <c r="A49" s="112">
        <v>559</v>
      </c>
      <c r="B49" s="71" t="str">
        <f>LOOKUP(A49,'Kontni plan'!$A$1:$A$2000,'Kontni plan'!$B$1:$B$2000)</f>
        <v xml:space="preserve"> Ostali nematerijalni troškovi  </v>
      </c>
      <c r="C49" s="48"/>
      <c r="D49" s="48"/>
      <c r="E49" s="48"/>
      <c r="F49" s="48"/>
      <c r="G49" s="48"/>
      <c r="H49" s="48"/>
      <c r="I49" s="48"/>
      <c r="J49" s="48"/>
      <c r="K49" s="16">
        <f t="shared" si="6"/>
        <v>0</v>
      </c>
    </row>
    <row r="50" spans="1:12" ht="14.4" x14ac:dyDescent="0.3">
      <c r="A50" s="112"/>
      <c r="B50" s="71" t="e">
        <f>LOOKUP(A50,'Kontni plan'!$A$1:$A$2000,'Kontni plan'!$B$1:$B$2000)</f>
        <v>#N/A</v>
      </c>
      <c r="C50" s="48"/>
      <c r="D50" s="48"/>
      <c r="E50" s="48"/>
      <c r="F50" s="48"/>
      <c r="G50" s="48"/>
      <c r="H50" s="48"/>
      <c r="I50" s="48"/>
      <c r="J50" s="48"/>
      <c r="K50" s="16">
        <f t="shared" si="6"/>
        <v>0</v>
      </c>
    </row>
    <row r="51" spans="1:12" ht="14.4" x14ac:dyDescent="0.3">
      <c r="A51" s="112"/>
      <c r="B51" s="71" t="e">
        <f>LOOKUP(A51,'Kontni plan'!$A$1:$A$2000,'Kontni plan'!$B$1:$B$2000)</f>
        <v>#N/A</v>
      </c>
      <c r="C51" s="48"/>
      <c r="D51" s="48"/>
      <c r="E51" s="48"/>
      <c r="F51" s="48"/>
      <c r="G51" s="48"/>
      <c r="H51" s="48"/>
      <c r="I51" s="48"/>
      <c r="J51" s="48"/>
      <c r="K51" s="16">
        <f t="shared" si="6"/>
        <v>0</v>
      </c>
    </row>
    <row r="52" spans="1:12" ht="14.4" x14ac:dyDescent="0.3">
      <c r="A52" s="112"/>
      <c r="B52" s="71" t="e">
        <f>LOOKUP(A52,'Kontni plan'!$A$1:$A$2000,'Kontni plan'!$B$1:$B$2000)</f>
        <v>#N/A</v>
      </c>
      <c r="C52" s="48"/>
      <c r="D52" s="48"/>
      <c r="E52" s="48"/>
      <c r="F52" s="48"/>
      <c r="G52" s="48"/>
      <c r="H52" s="48"/>
      <c r="I52" s="48"/>
      <c r="J52" s="48"/>
      <c r="K52" s="16">
        <f t="shared" si="6"/>
        <v>0</v>
      </c>
    </row>
    <row r="53" spans="1:12" ht="14.4" x14ac:dyDescent="0.3">
      <c r="A53" s="112"/>
      <c r="B53" s="71" t="e">
        <f>LOOKUP(A53,'Kontni plan'!$A$1:$A$2000,'Kontni plan'!$B$1:$B$2000)</f>
        <v>#N/A</v>
      </c>
      <c r="C53" s="48"/>
      <c r="D53" s="48"/>
      <c r="E53" s="48"/>
      <c r="F53" s="48"/>
      <c r="G53" s="48"/>
      <c r="H53" s="48"/>
      <c r="I53" s="48"/>
      <c r="J53" s="48"/>
      <c r="K53" s="16">
        <f t="shared" si="6"/>
        <v>0</v>
      </c>
    </row>
    <row r="54" spans="1:12" ht="14.4" x14ac:dyDescent="0.3">
      <c r="A54" s="112"/>
      <c r="B54" s="71" t="e">
        <f>LOOKUP(A54,'Kontni plan'!$A$1:$A$2000,'Kontni plan'!$B$1:$B$2000)</f>
        <v>#N/A</v>
      </c>
      <c r="C54" s="48"/>
      <c r="D54" s="48"/>
      <c r="E54" s="48"/>
      <c r="F54" s="48"/>
      <c r="G54" s="48"/>
      <c r="H54" s="48"/>
      <c r="I54" s="48"/>
      <c r="J54" s="48"/>
      <c r="K54" s="16">
        <f t="shared" si="6"/>
        <v>0</v>
      </c>
    </row>
    <row r="55" spans="1:12" s="46" customFormat="1" x14ac:dyDescent="0.25">
      <c r="A55" s="93"/>
      <c r="B55" s="75" t="s">
        <v>6</v>
      </c>
      <c r="C55" s="9">
        <f>SUM(C25:C54)</f>
        <v>0</v>
      </c>
      <c r="D55" s="9">
        <f t="shared" ref="D55:K55" si="7">SUM(D25:D54)</f>
        <v>0</v>
      </c>
      <c r="E55" s="9">
        <f t="shared" si="7"/>
        <v>0</v>
      </c>
      <c r="F55" s="9">
        <f t="shared" si="7"/>
        <v>0</v>
      </c>
      <c r="G55" s="9">
        <f t="shared" si="7"/>
        <v>0</v>
      </c>
      <c r="H55" s="9">
        <f t="shared" si="7"/>
        <v>0</v>
      </c>
      <c r="I55" s="9">
        <f t="shared" si="7"/>
        <v>0</v>
      </c>
      <c r="J55" s="9">
        <f t="shared" si="7"/>
        <v>0</v>
      </c>
      <c r="K55" s="9">
        <f t="shared" si="7"/>
        <v>0</v>
      </c>
      <c r="L55" s="47"/>
    </row>
    <row r="56" spans="1:12" ht="14.4" x14ac:dyDescent="0.3">
      <c r="A56" s="112">
        <v>561</v>
      </c>
      <c r="B56" s="71" t="str">
        <f>LOOKUP(A56,'Kontni plan'!$A$1:$A$2000,'Kontni plan'!$B$1:$B$2000)</f>
        <v xml:space="preserve"> Rashodi od kamata od nepovezanih strana  </v>
      </c>
      <c r="C56" s="48"/>
      <c r="D56" s="48"/>
      <c r="E56" s="48"/>
      <c r="F56" s="48"/>
      <c r="G56" s="48"/>
      <c r="H56" s="48"/>
      <c r="I56" s="48"/>
      <c r="J56" s="48"/>
      <c r="K56" s="16">
        <f t="shared" ref="K56:K66" si="8">SUM(C56:J56)</f>
        <v>0</v>
      </c>
      <c r="L56" s="44"/>
    </row>
    <row r="57" spans="1:12" ht="14.4" x14ac:dyDescent="0.3">
      <c r="A57" s="112">
        <v>569</v>
      </c>
      <c r="B57" s="71" t="str">
        <f>LOOKUP(A57,'Kontni plan'!$A$1:$A$2000,'Kontni plan'!$B$1:$B$2000)</f>
        <v xml:space="preserve"> Ostali finansijski rashodi  </v>
      </c>
      <c r="C57" s="48"/>
      <c r="D57" s="48"/>
      <c r="E57" s="48"/>
      <c r="F57" s="48"/>
      <c r="G57" s="48"/>
      <c r="H57" s="48"/>
      <c r="I57" s="48"/>
      <c r="J57" s="48"/>
      <c r="K57" s="16">
        <f t="shared" si="8"/>
        <v>0</v>
      </c>
      <c r="L57" s="44"/>
    </row>
    <row r="58" spans="1:12" ht="14.4" x14ac:dyDescent="0.3">
      <c r="A58" s="112"/>
      <c r="B58" s="71" t="e">
        <f>LOOKUP(A58,'Kontni plan'!$A$1:$A$2000,'Kontni plan'!$B$1:$B$2000)</f>
        <v>#N/A</v>
      </c>
      <c r="C58" s="48"/>
      <c r="D58" s="48"/>
      <c r="E58" s="48"/>
      <c r="F58" s="48"/>
      <c r="G58" s="48"/>
      <c r="H58" s="48"/>
      <c r="I58" s="48"/>
      <c r="J58" s="48"/>
      <c r="K58" s="16">
        <f t="shared" si="8"/>
        <v>0</v>
      </c>
      <c r="L58" s="44"/>
    </row>
    <row r="59" spans="1:12" ht="14.4" x14ac:dyDescent="0.3">
      <c r="A59" s="112"/>
      <c r="B59" s="71" t="e">
        <f>LOOKUP(A59,'Kontni plan'!$A$1:$A$2000,'Kontni plan'!$B$1:$B$2000)</f>
        <v>#N/A</v>
      </c>
      <c r="C59" s="48"/>
      <c r="D59" s="48"/>
      <c r="E59" s="48"/>
      <c r="F59" s="48"/>
      <c r="G59" s="48"/>
      <c r="H59" s="48"/>
      <c r="I59" s="48"/>
      <c r="J59" s="48"/>
      <c r="K59" s="16">
        <f t="shared" si="8"/>
        <v>0</v>
      </c>
      <c r="L59" s="44"/>
    </row>
    <row r="60" spans="1:12" x14ac:dyDescent="0.25">
      <c r="A60" s="93"/>
      <c r="B60" s="75" t="s">
        <v>7</v>
      </c>
      <c r="C60" s="9">
        <f>SUM(C56:C59)</f>
        <v>0</v>
      </c>
      <c r="D60" s="9">
        <f t="shared" ref="D60:K60" si="9">SUM(D56:D59)</f>
        <v>0</v>
      </c>
      <c r="E60" s="9">
        <f t="shared" si="9"/>
        <v>0</v>
      </c>
      <c r="F60" s="9">
        <f t="shared" si="9"/>
        <v>0</v>
      </c>
      <c r="G60" s="9">
        <f t="shared" si="9"/>
        <v>0</v>
      </c>
      <c r="H60" s="9">
        <f t="shared" si="9"/>
        <v>0</v>
      </c>
      <c r="I60" s="9">
        <f t="shared" si="9"/>
        <v>0</v>
      </c>
      <c r="J60" s="9">
        <f t="shared" si="9"/>
        <v>0</v>
      </c>
      <c r="K60" s="9">
        <f t="shared" si="9"/>
        <v>0</v>
      </c>
      <c r="L60" s="44"/>
    </row>
    <row r="61" spans="1:12" ht="14.4" x14ac:dyDescent="0.3">
      <c r="A61" s="112">
        <v>575</v>
      </c>
      <c r="B61" s="71" t="str">
        <f>LOOKUP(A61,'Kontni plan'!$A$1:$A$2000,'Kontni plan'!$B$1:$B$2000)</f>
        <v xml:space="preserve"> Gubici od prodaje materijala  </v>
      </c>
      <c r="C61" s="48"/>
      <c r="D61" s="48"/>
      <c r="E61" s="48"/>
      <c r="F61" s="48"/>
      <c r="G61" s="48"/>
      <c r="H61" s="48"/>
      <c r="I61" s="48"/>
      <c r="J61" s="48"/>
      <c r="K61" s="16">
        <f t="shared" si="8"/>
        <v>0</v>
      </c>
    </row>
    <row r="62" spans="1:12" ht="14.4" x14ac:dyDescent="0.3">
      <c r="A62" s="112">
        <v>578</v>
      </c>
      <c r="B62" s="71" t="str">
        <f>LOOKUP(A62,'Kontni plan'!$A$1:$A$2000,'Kontni plan'!$B$1:$B$2000)</f>
        <v xml:space="preserve"> Rashodi po osnovu ispravke vrijednosti i otpisa potraživanja  </v>
      </c>
      <c r="C62" s="48"/>
      <c r="D62" s="48"/>
      <c r="E62" s="48"/>
      <c r="F62" s="48"/>
      <c r="G62" s="48"/>
      <c r="H62" s="48"/>
      <c r="I62" s="48"/>
      <c r="J62" s="48"/>
      <c r="K62" s="16">
        <f t="shared" si="8"/>
        <v>0</v>
      </c>
    </row>
    <row r="63" spans="1:12" ht="14.4" x14ac:dyDescent="0.3">
      <c r="A63" s="112">
        <v>581</v>
      </c>
      <c r="B63" s="71" t="str">
        <f>LOOKUP(A63,'Kontni plan'!$A$1:$A$2000,'Kontni plan'!$B$1:$B$2000)</f>
        <v xml:space="preserve"> Umanjenje vrijednosti nekretnina, postrojenja i opreme  </v>
      </c>
      <c r="C63" s="48"/>
      <c r="D63" s="48"/>
      <c r="E63" s="48"/>
      <c r="F63" s="48"/>
      <c r="G63" s="48"/>
      <c r="H63" s="48"/>
      <c r="I63" s="48"/>
      <c r="J63" s="48"/>
      <c r="K63" s="16">
        <f t="shared" si="8"/>
        <v>0</v>
      </c>
    </row>
    <row r="64" spans="1:12" ht="14.4" x14ac:dyDescent="0.3">
      <c r="A64" s="112">
        <v>591</v>
      </c>
      <c r="B64" s="71" t="str">
        <f>LOOKUP(A64,'Kontni plan'!$A$1:$A$2000,'Kontni plan'!$B$1:$B$2000)</f>
        <v xml:space="preserve"> Rashodi po osnovu ispravki grešaka iz ranijih perioda  </v>
      </c>
      <c r="C64" s="48"/>
      <c r="D64" s="48"/>
      <c r="E64" s="48"/>
      <c r="F64" s="48"/>
      <c r="G64" s="48"/>
      <c r="H64" s="48"/>
      <c r="I64" s="48"/>
      <c r="J64" s="48"/>
      <c r="K64" s="16">
        <f t="shared" si="8"/>
        <v>0</v>
      </c>
    </row>
    <row r="65" spans="1:12" ht="14.4" x14ac:dyDescent="0.3">
      <c r="A65" s="112">
        <v>599</v>
      </c>
      <c r="B65" s="71" t="str">
        <f>LOOKUP(A65,'Kontni plan'!$A$1:$A$2000,'Kontni plan'!$B$1:$B$2000)</f>
        <v xml:space="preserve"> Prijenos rashoda  </v>
      </c>
      <c r="C65" s="48"/>
      <c r="D65" s="48"/>
      <c r="E65" s="48"/>
      <c r="F65" s="48"/>
      <c r="G65" s="48"/>
      <c r="H65" s="48"/>
      <c r="I65" s="48"/>
      <c r="J65" s="48"/>
      <c r="K65" s="16">
        <f t="shared" si="8"/>
        <v>0</v>
      </c>
    </row>
    <row r="66" spans="1:12" ht="14.4" x14ac:dyDescent="0.3">
      <c r="A66" s="112"/>
      <c r="B66" s="71" t="e">
        <f>LOOKUP(A66,'Kontni plan'!$A$1:$A$2000,'Kontni plan'!$B$1:$B$2000)</f>
        <v>#N/A</v>
      </c>
      <c r="C66" s="48"/>
      <c r="D66" s="48"/>
      <c r="E66" s="48"/>
      <c r="F66" s="48"/>
      <c r="G66" s="48"/>
      <c r="H66" s="48"/>
      <c r="I66" s="48"/>
      <c r="J66" s="48"/>
      <c r="K66" s="16">
        <f t="shared" si="8"/>
        <v>0</v>
      </c>
    </row>
    <row r="67" spans="1:12" ht="14.4" x14ac:dyDescent="0.3">
      <c r="A67" s="112"/>
      <c r="B67" s="71" t="e">
        <f>LOOKUP(A67,'Kontni plan'!$A$1:$A$2000,'Kontni plan'!$B$1:$B$2000)</f>
        <v>#N/A</v>
      </c>
      <c r="C67" s="48"/>
      <c r="D67" s="48"/>
      <c r="E67" s="48"/>
      <c r="F67" s="48"/>
      <c r="G67" s="48"/>
      <c r="H67" s="48"/>
      <c r="I67" s="48"/>
      <c r="J67" s="48"/>
      <c r="K67" s="16">
        <f>SUM(C67:J67)</f>
        <v>0</v>
      </c>
    </row>
    <row r="68" spans="1:12" x14ac:dyDescent="0.25">
      <c r="A68" s="100"/>
      <c r="B68" s="75" t="s">
        <v>8</v>
      </c>
      <c r="C68" s="9">
        <f>SUM(C61:C67)</f>
        <v>0</v>
      </c>
      <c r="D68" s="9">
        <f t="shared" ref="D68:K68" si="10">SUM(D61:D67)</f>
        <v>0</v>
      </c>
      <c r="E68" s="9">
        <f t="shared" si="10"/>
        <v>0</v>
      </c>
      <c r="F68" s="9">
        <f t="shared" si="10"/>
        <v>0</v>
      </c>
      <c r="G68" s="9">
        <f t="shared" si="10"/>
        <v>0</v>
      </c>
      <c r="H68" s="9">
        <f t="shared" si="10"/>
        <v>0</v>
      </c>
      <c r="I68" s="9">
        <f t="shared" si="10"/>
        <v>0</v>
      </c>
      <c r="J68" s="9">
        <f t="shared" si="10"/>
        <v>0</v>
      </c>
      <c r="K68" s="9">
        <f t="shared" si="10"/>
        <v>0</v>
      </c>
    </row>
    <row r="69" spans="1:12" s="44" customFormat="1" x14ac:dyDescent="0.25">
      <c r="A69" s="101"/>
      <c r="B69" s="76" t="s">
        <v>89</v>
      </c>
      <c r="C69" s="10">
        <f>C55+C60+C68</f>
        <v>0</v>
      </c>
      <c r="D69" s="10">
        <f t="shared" ref="D69:K69" si="11">D55+D60+D68</f>
        <v>0</v>
      </c>
      <c r="E69" s="10">
        <f t="shared" si="11"/>
        <v>0</v>
      </c>
      <c r="F69" s="10">
        <f t="shared" si="11"/>
        <v>0</v>
      </c>
      <c r="G69" s="10">
        <f t="shared" si="11"/>
        <v>0</v>
      </c>
      <c r="H69" s="10">
        <f t="shared" si="11"/>
        <v>0</v>
      </c>
      <c r="I69" s="10">
        <f t="shared" ref="I69" si="12">I55+I60+I68</f>
        <v>0</v>
      </c>
      <c r="J69" s="10">
        <f t="shared" si="11"/>
        <v>0</v>
      </c>
      <c r="K69" s="10">
        <f t="shared" si="11"/>
        <v>0</v>
      </c>
      <c r="L69" s="43"/>
    </row>
    <row r="70" spans="1:12" s="44" customFormat="1" x14ac:dyDescent="0.25">
      <c r="A70" s="97"/>
      <c r="B70" s="77" t="s">
        <v>10</v>
      </c>
      <c r="C70" s="11">
        <f t="shared" ref="C70:K70" si="13">C23-C69</f>
        <v>0</v>
      </c>
      <c r="D70" s="11">
        <f t="shared" si="13"/>
        <v>0</v>
      </c>
      <c r="E70" s="11">
        <f t="shared" si="13"/>
        <v>0</v>
      </c>
      <c r="F70" s="11">
        <f t="shared" si="13"/>
        <v>0</v>
      </c>
      <c r="G70" s="11">
        <f t="shared" si="13"/>
        <v>0</v>
      </c>
      <c r="H70" s="11">
        <f t="shared" si="13"/>
        <v>0</v>
      </c>
      <c r="I70" s="11">
        <f t="shared" ref="I70" si="14">I23-I69</f>
        <v>0</v>
      </c>
      <c r="J70" s="11">
        <f t="shared" si="13"/>
        <v>0</v>
      </c>
      <c r="K70" s="11">
        <f t="shared" si="13"/>
        <v>0</v>
      </c>
      <c r="L70" s="43"/>
    </row>
    <row r="71" spans="1:12" s="44" customFormat="1" x14ac:dyDescent="0.25">
      <c r="A71" s="94"/>
      <c r="B71" s="78"/>
      <c r="C71" s="2"/>
      <c r="D71" s="2"/>
      <c r="E71" s="2"/>
      <c r="F71" s="2"/>
      <c r="G71" s="2"/>
      <c r="H71" s="2"/>
      <c r="I71" s="2"/>
      <c r="J71" s="2"/>
      <c r="K71" s="2"/>
      <c r="L71" s="43"/>
    </row>
    <row r="72" spans="1:12" s="44" customFormat="1" x14ac:dyDescent="0.25">
      <c r="A72" s="95"/>
      <c r="B72" s="79" t="s">
        <v>84</v>
      </c>
      <c r="C72" s="15">
        <f>IF(C23=0, 0,C23/($K$23-$J$23))</f>
        <v>0</v>
      </c>
      <c r="D72" s="15">
        <f t="shared" ref="D72:I72" si="15">IF(D23=0, 0,D23/($K$23-$J$23))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/>
      <c r="K72" s="15">
        <f>SUM(C72:J72)</f>
        <v>0</v>
      </c>
      <c r="L72" s="43"/>
    </row>
    <row r="73" spans="1:12" s="44" customFormat="1" x14ac:dyDescent="0.25">
      <c r="A73" s="95"/>
      <c r="B73" s="79" t="s">
        <v>85</v>
      </c>
      <c r="C73" s="15">
        <f>IF(C69=0, 0,C69/($K$69-$J$69))</f>
        <v>0</v>
      </c>
      <c r="D73" s="15">
        <f t="shared" ref="D73:I73" si="16">IF(D69=0, 0,D69/($K$69-$J$69))</f>
        <v>0</v>
      </c>
      <c r="E73" s="15">
        <f t="shared" si="16"/>
        <v>0</v>
      </c>
      <c r="F73" s="15">
        <f t="shared" si="16"/>
        <v>0</v>
      </c>
      <c r="G73" s="15">
        <f t="shared" si="16"/>
        <v>0</v>
      </c>
      <c r="H73" s="15">
        <f t="shared" si="16"/>
        <v>0</v>
      </c>
      <c r="I73" s="15">
        <f t="shared" si="16"/>
        <v>0</v>
      </c>
      <c r="J73" s="15"/>
      <c r="K73" s="15">
        <f>SUM(C73:J73)</f>
        <v>0</v>
      </c>
      <c r="L73" s="43"/>
    </row>
    <row r="74" spans="1:12" s="44" customFormat="1" x14ac:dyDescent="0.25">
      <c r="A74" s="95" t="s">
        <v>9</v>
      </c>
      <c r="B74" s="79" t="s">
        <v>22</v>
      </c>
      <c r="C74" s="53">
        <f t="shared" ref="C74:I74" si="17">C72*$J$23</f>
        <v>0</v>
      </c>
      <c r="D74" s="53">
        <f t="shared" si="17"/>
        <v>0</v>
      </c>
      <c r="E74" s="53">
        <f t="shared" si="17"/>
        <v>0</v>
      </c>
      <c r="F74" s="53">
        <f t="shared" si="17"/>
        <v>0</v>
      </c>
      <c r="G74" s="53">
        <f t="shared" si="17"/>
        <v>0</v>
      </c>
      <c r="H74" s="53">
        <f t="shared" si="17"/>
        <v>0</v>
      </c>
      <c r="I74" s="53">
        <f t="shared" si="17"/>
        <v>0</v>
      </c>
      <c r="J74" s="53"/>
      <c r="K74" s="53">
        <f>SUM(C74:J74)</f>
        <v>0</v>
      </c>
      <c r="L74" s="43"/>
    </row>
    <row r="75" spans="1:12" s="44" customFormat="1" x14ac:dyDescent="0.25">
      <c r="A75" s="95" t="s">
        <v>9</v>
      </c>
      <c r="B75" s="79" t="s">
        <v>23</v>
      </c>
      <c r="C75" s="53">
        <f t="shared" ref="C75:I75" si="18">C73*$J$69</f>
        <v>0</v>
      </c>
      <c r="D75" s="53">
        <f t="shared" si="18"/>
        <v>0</v>
      </c>
      <c r="E75" s="53">
        <f t="shared" si="18"/>
        <v>0</v>
      </c>
      <c r="F75" s="53">
        <f t="shared" si="18"/>
        <v>0</v>
      </c>
      <c r="G75" s="53">
        <f t="shared" si="18"/>
        <v>0</v>
      </c>
      <c r="H75" s="53">
        <f t="shared" si="18"/>
        <v>0</v>
      </c>
      <c r="I75" s="53">
        <f t="shared" si="18"/>
        <v>0</v>
      </c>
      <c r="J75" s="53"/>
      <c r="K75" s="53">
        <f>SUM(C75:J75)</f>
        <v>0</v>
      </c>
      <c r="L75" s="43"/>
    </row>
    <row r="76" spans="1:12" s="44" customFormat="1" x14ac:dyDescent="0.25">
      <c r="A76" s="94"/>
      <c r="B76" s="78"/>
      <c r="C76" s="2"/>
      <c r="D76" s="2"/>
      <c r="E76" s="2"/>
      <c r="F76" s="2"/>
      <c r="G76" s="2"/>
      <c r="H76" s="2"/>
      <c r="I76" s="2"/>
      <c r="J76" s="2"/>
      <c r="K76" s="2"/>
      <c r="L76" s="43"/>
    </row>
    <row r="77" spans="1:12" s="44" customFormat="1" x14ac:dyDescent="0.25">
      <c r="A77" s="96"/>
      <c r="B77" s="80" t="s">
        <v>11</v>
      </c>
      <c r="C77" s="54">
        <f t="shared" ref="C77:H77" si="19">C23+C74</f>
        <v>0</v>
      </c>
      <c r="D77" s="54">
        <f t="shared" si="19"/>
        <v>0</v>
      </c>
      <c r="E77" s="54">
        <f t="shared" si="19"/>
        <v>0</v>
      </c>
      <c r="F77" s="54">
        <f t="shared" si="19"/>
        <v>0</v>
      </c>
      <c r="G77" s="54">
        <f t="shared" si="19"/>
        <v>0</v>
      </c>
      <c r="H77" s="54">
        <f t="shared" si="19"/>
        <v>0</v>
      </c>
      <c r="I77" s="54">
        <f t="shared" ref="I77" si="20">I23+I74</f>
        <v>0</v>
      </c>
      <c r="J77" s="54"/>
      <c r="K77" s="54">
        <f>SUM(C77:J77)</f>
        <v>0</v>
      </c>
      <c r="L77" s="43"/>
    </row>
    <row r="78" spans="1:12" s="44" customFormat="1" x14ac:dyDescent="0.25">
      <c r="A78" s="96" t="s">
        <v>9</v>
      </c>
      <c r="B78" s="80" t="s">
        <v>12</v>
      </c>
      <c r="C78" s="54">
        <f>C69+C75</f>
        <v>0</v>
      </c>
      <c r="D78" s="54">
        <f t="shared" ref="D78:H78" si="21">D69+D75</f>
        <v>0</v>
      </c>
      <c r="E78" s="54">
        <f t="shared" si="21"/>
        <v>0</v>
      </c>
      <c r="F78" s="54">
        <f t="shared" si="21"/>
        <v>0</v>
      </c>
      <c r="G78" s="54">
        <f t="shared" si="21"/>
        <v>0</v>
      </c>
      <c r="H78" s="54">
        <f t="shared" si="21"/>
        <v>0</v>
      </c>
      <c r="I78" s="54">
        <f t="shared" ref="I78" si="22">I69+I75</f>
        <v>0</v>
      </c>
      <c r="J78" s="54"/>
      <c r="K78" s="54">
        <f>SUM(C78:J78)</f>
        <v>0</v>
      </c>
      <c r="L78" s="43"/>
    </row>
    <row r="79" spans="1:12" s="44" customFormat="1" x14ac:dyDescent="0.25">
      <c r="A79" s="97" t="s">
        <v>9</v>
      </c>
      <c r="B79" s="81" t="s">
        <v>13</v>
      </c>
      <c r="C79" s="55">
        <f>C77-C78</f>
        <v>0</v>
      </c>
      <c r="D79" s="55">
        <f t="shared" ref="D79:H79" si="23">D77-D78</f>
        <v>0</v>
      </c>
      <c r="E79" s="55">
        <f t="shared" si="23"/>
        <v>0</v>
      </c>
      <c r="F79" s="55">
        <f t="shared" si="23"/>
        <v>0</v>
      </c>
      <c r="G79" s="55">
        <f t="shared" si="23"/>
        <v>0</v>
      </c>
      <c r="H79" s="55">
        <f t="shared" si="23"/>
        <v>0</v>
      </c>
      <c r="I79" s="55">
        <f t="shared" ref="I79" si="24">I77-I78</f>
        <v>0</v>
      </c>
      <c r="J79" s="55"/>
      <c r="K79" s="55">
        <f>K77-K78</f>
        <v>0</v>
      </c>
      <c r="L79" s="43"/>
    </row>
    <row r="80" spans="1:12" x14ac:dyDescent="0.25">
      <c r="A80" s="94"/>
      <c r="B80" s="78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98"/>
      <c r="B81" s="82" t="s">
        <v>24</v>
      </c>
      <c r="C81" s="14"/>
      <c r="D81" s="14"/>
      <c r="E81" s="14"/>
      <c r="F81" s="14"/>
      <c r="G81" s="14"/>
      <c r="H81" s="14"/>
      <c r="I81" s="14"/>
      <c r="J81" s="14"/>
      <c r="K81" s="7">
        <f>SUM(C79:I79)-K79</f>
        <v>0</v>
      </c>
    </row>
    <row r="82" spans="1:11" x14ac:dyDescent="0.25">
      <c r="C82" s="1"/>
      <c r="D82" s="1"/>
      <c r="E82" s="1"/>
      <c r="F82" s="1"/>
      <c r="G82" s="1"/>
      <c r="H82" s="1"/>
      <c r="I82" s="1"/>
      <c r="J82" s="1"/>
    </row>
    <row r="83" spans="1:11" x14ac:dyDescent="0.25">
      <c r="C83" s="44"/>
    </row>
    <row r="85" spans="1:11" x14ac:dyDescent="0.25">
      <c r="C85" s="44"/>
    </row>
    <row r="86" spans="1:11" x14ac:dyDescent="0.25">
      <c r="C86" s="44"/>
    </row>
    <row r="88" spans="1:11" x14ac:dyDescent="0.25">
      <c r="C88" s="44"/>
      <c r="D88" s="44"/>
      <c r="E88" s="44"/>
      <c r="F88" s="44"/>
      <c r="G88" s="44"/>
      <c r="H88" s="44"/>
      <c r="I88" s="44"/>
      <c r="J88" s="44"/>
      <c r="K88" s="44"/>
    </row>
    <row r="89" spans="1:11" x14ac:dyDescent="0.25">
      <c r="C89" s="44"/>
      <c r="D89" s="44"/>
      <c r="E89" s="44"/>
      <c r="F89" s="44"/>
      <c r="G89" s="44"/>
      <c r="H89" s="44"/>
      <c r="I89" s="44"/>
      <c r="J89" s="44"/>
      <c r="K89" s="44"/>
    </row>
    <row r="90" spans="1:11" x14ac:dyDescent="0.25">
      <c r="C90" s="44"/>
      <c r="D90" s="44"/>
      <c r="E90" s="44"/>
      <c r="F90" s="44"/>
      <c r="G90" s="44"/>
      <c r="H90" s="44"/>
      <c r="I90" s="44"/>
      <c r="J90" s="44"/>
      <c r="K90" s="44"/>
    </row>
  </sheetData>
  <sheetProtection algorithmName="SHA-512" hashValue="OVKXxyy6D1GJlRDlaXYwT+PH+4MRyw6gRoVt89vQitXOdBcqghEoTmbezSjNnCpKxMSxwrHyVM5n4m+DQrSQ2A==" saltValue="K7u03WcCnLm14uyAQ7y72A==" spinCount="100000" sheet="1" objects="1" scenarios="1"/>
  <mergeCells count="1">
    <mergeCell ref="C1:J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A4:A5 A11 A22:A24 A55 A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B8B6-8015-4B8C-B9EC-AC93D80C6F0C}">
  <dimension ref="A1:P72"/>
  <sheetViews>
    <sheetView topLeftCell="A46" zoomScale="90" zoomScaleNormal="90" workbookViewId="0">
      <selection activeCell="C75" sqref="C75"/>
    </sheetView>
  </sheetViews>
  <sheetFormatPr defaultRowHeight="13.2" x14ac:dyDescent="0.25"/>
  <cols>
    <col min="1" max="2" width="8.88671875" style="1"/>
    <col min="3" max="3" width="43.109375" style="1" customWidth="1"/>
    <col min="4" max="10" width="11" style="1" customWidth="1"/>
    <col min="11" max="11" width="11.21875" style="1" customWidth="1"/>
    <col min="12" max="12" width="8.88671875" style="1"/>
    <col min="13" max="14" width="9.109375" style="2" bestFit="1" customWidth="1"/>
    <col min="15" max="16" width="9.109375" style="1" bestFit="1" customWidth="1"/>
    <col min="17" max="221" width="8.88671875" style="1"/>
    <col min="222" max="222" width="43.109375" style="1" customWidth="1"/>
    <col min="223" max="239" width="11" style="1" customWidth="1"/>
    <col min="240" max="243" width="8.88671875" style="1"/>
    <col min="244" max="244" width="13.6640625" style="1" customWidth="1"/>
    <col min="245" max="252" width="8.88671875" style="1"/>
    <col min="253" max="253" width="10.88671875" style="1" customWidth="1"/>
    <col min="254" max="254" width="10.5546875" style="1" customWidth="1"/>
    <col min="255" max="477" width="8.88671875" style="1"/>
    <col min="478" max="478" width="43.109375" style="1" customWidth="1"/>
    <col min="479" max="495" width="11" style="1" customWidth="1"/>
    <col min="496" max="499" width="8.88671875" style="1"/>
    <col min="500" max="500" width="13.6640625" style="1" customWidth="1"/>
    <col min="501" max="508" width="8.88671875" style="1"/>
    <col min="509" max="509" width="10.88671875" style="1" customWidth="1"/>
    <col min="510" max="510" width="10.5546875" style="1" customWidth="1"/>
    <col min="511" max="733" width="8.88671875" style="1"/>
    <col min="734" max="734" width="43.109375" style="1" customWidth="1"/>
    <col min="735" max="751" width="11" style="1" customWidth="1"/>
    <col min="752" max="755" width="8.88671875" style="1"/>
    <col min="756" max="756" width="13.6640625" style="1" customWidth="1"/>
    <col min="757" max="764" width="8.88671875" style="1"/>
    <col min="765" max="765" width="10.88671875" style="1" customWidth="1"/>
    <col min="766" max="766" width="10.5546875" style="1" customWidth="1"/>
    <col min="767" max="989" width="8.88671875" style="1"/>
    <col min="990" max="990" width="43.109375" style="1" customWidth="1"/>
    <col min="991" max="1007" width="11" style="1" customWidth="1"/>
    <col min="1008" max="1011" width="8.88671875" style="1"/>
    <col min="1012" max="1012" width="13.6640625" style="1" customWidth="1"/>
    <col min="1013" max="1020" width="8.88671875" style="1"/>
    <col min="1021" max="1021" width="10.88671875" style="1" customWidth="1"/>
    <col min="1022" max="1022" width="10.5546875" style="1" customWidth="1"/>
    <col min="1023" max="1245" width="8.88671875" style="1"/>
    <col min="1246" max="1246" width="43.109375" style="1" customWidth="1"/>
    <col min="1247" max="1263" width="11" style="1" customWidth="1"/>
    <col min="1264" max="1267" width="8.88671875" style="1"/>
    <col min="1268" max="1268" width="13.6640625" style="1" customWidth="1"/>
    <col min="1269" max="1276" width="8.88671875" style="1"/>
    <col min="1277" max="1277" width="10.88671875" style="1" customWidth="1"/>
    <col min="1278" max="1278" width="10.5546875" style="1" customWidth="1"/>
    <col min="1279" max="1501" width="8.88671875" style="1"/>
    <col min="1502" max="1502" width="43.109375" style="1" customWidth="1"/>
    <col min="1503" max="1519" width="11" style="1" customWidth="1"/>
    <col min="1520" max="1523" width="8.88671875" style="1"/>
    <col min="1524" max="1524" width="13.6640625" style="1" customWidth="1"/>
    <col min="1525" max="1532" width="8.88671875" style="1"/>
    <col min="1533" max="1533" width="10.88671875" style="1" customWidth="1"/>
    <col min="1534" max="1534" width="10.5546875" style="1" customWidth="1"/>
    <col min="1535" max="1757" width="8.88671875" style="1"/>
    <col min="1758" max="1758" width="43.109375" style="1" customWidth="1"/>
    <col min="1759" max="1775" width="11" style="1" customWidth="1"/>
    <col min="1776" max="1779" width="8.88671875" style="1"/>
    <col min="1780" max="1780" width="13.6640625" style="1" customWidth="1"/>
    <col min="1781" max="1788" width="8.88671875" style="1"/>
    <col min="1789" max="1789" width="10.88671875" style="1" customWidth="1"/>
    <col min="1790" max="1790" width="10.5546875" style="1" customWidth="1"/>
    <col min="1791" max="2013" width="8.88671875" style="1"/>
    <col min="2014" max="2014" width="43.109375" style="1" customWidth="1"/>
    <col min="2015" max="2031" width="11" style="1" customWidth="1"/>
    <col min="2032" max="2035" width="8.88671875" style="1"/>
    <col min="2036" max="2036" width="13.6640625" style="1" customWidth="1"/>
    <col min="2037" max="2044" width="8.88671875" style="1"/>
    <col min="2045" max="2045" width="10.88671875" style="1" customWidth="1"/>
    <col min="2046" max="2046" width="10.5546875" style="1" customWidth="1"/>
    <col min="2047" max="2269" width="8.88671875" style="1"/>
    <col min="2270" max="2270" width="43.109375" style="1" customWidth="1"/>
    <col min="2271" max="2287" width="11" style="1" customWidth="1"/>
    <col min="2288" max="2291" width="8.88671875" style="1"/>
    <col min="2292" max="2292" width="13.6640625" style="1" customWidth="1"/>
    <col min="2293" max="2300" width="8.88671875" style="1"/>
    <col min="2301" max="2301" width="10.88671875" style="1" customWidth="1"/>
    <col min="2302" max="2302" width="10.5546875" style="1" customWidth="1"/>
    <col min="2303" max="2525" width="8.88671875" style="1"/>
    <col min="2526" max="2526" width="43.109375" style="1" customWidth="1"/>
    <col min="2527" max="2543" width="11" style="1" customWidth="1"/>
    <col min="2544" max="2547" width="8.88671875" style="1"/>
    <col min="2548" max="2548" width="13.6640625" style="1" customWidth="1"/>
    <col min="2549" max="2556" width="8.88671875" style="1"/>
    <col min="2557" max="2557" width="10.88671875" style="1" customWidth="1"/>
    <col min="2558" max="2558" width="10.5546875" style="1" customWidth="1"/>
    <col min="2559" max="2781" width="8.88671875" style="1"/>
    <col min="2782" max="2782" width="43.109375" style="1" customWidth="1"/>
    <col min="2783" max="2799" width="11" style="1" customWidth="1"/>
    <col min="2800" max="2803" width="8.88671875" style="1"/>
    <col min="2804" max="2804" width="13.6640625" style="1" customWidth="1"/>
    <col min="2805" max="2812" width="8.88671875" style="1"/>
    <col min="2813" max="2813" width="10.88671875" style="1" customWidth="1"/>
    <col min="2814" max="2814" width="10.5546875" style="1" customWidth="1"/>
    <col min="2815" max="3037" width="8.88671875" style="1"/>
    <col min="3038" max="3038" width="43.109375" style="1" customWidth="1"/>
    <col min="3039" max="3055" width="11" style="1" customWidth="1"/>
    <col min="3056" max="3059" width="8.88671875" style="1"/>
    <col min="3060" max="3060" width="13.6640625" style="1" customWidth="1"/>
    <col min="3061" max="3068" width="8.88671875" style="1"/>
    <col min="3069" max="3069" width="10.88671875" style="1" customWidth="1"/>
    <col min="3070" max="3070" width="10.5546875" style="1" customWidth="1"/>
    <col min="3071" max="3293" width="8.88671875" style="1"/>
    <col min="3294" max="3294" width="43.109375" style="1" customWidth="1"/>
    <col min="3295" max="3311" width="11" style="1" customWidth="1"/>
    <col min="3312" max="3315" width="8.88671875" style="1"/>
    <col min="3316" max="3316" width="13.6640625" style="1" customWidth="1"/>
    <col min="3317" max="3324" width="8.88671875" style="1"/>
    <col min="3325" max="3325" width="10.88671875" style="1" customWidth="1"/>
    <col min="3326" max="3326" width="10.5546875" style="1" customWidth="1"/>
    <col min="3327" max="3549" width="8.88671875" style="1"/>
    <col min="3550" max="3550" width="43.109375" style="1" customWidth="1"/>
    <col min="3551" max="3567" width="11" style="1" customWidth="1"/>
    <col min="3568" max="3571" width="8.88671875" style="1"/>
    <col min="3572" max="3572" width="13.6640625" style="1" customWidth="1"/>
    <col min="3573" max="3580" width="8.88671875" style="1"/>
    <col min="3581" max="3581" width="10.88671875" style="1" customWidth="1"/>
    <col min="3582" max="3582" width="10.5546875" style="1" customWidth="1"/>
    <col min="3583" max="3805" width="8.88671875" style="1"/>
    <col min="3806" max="3806" width="43.109375" style="1" customWidth="1"/>
    <col min="3807" max="3823" width="11" style="1" customWidth="1"/>
    <col min="3824" max="3827" width="8.88671875" style="1"/>
    <col min="3828" max="3828" width="13.6640625" style="1" customWidth="1"/>
    <col min="3829" max="3836" width="8.88671875" style="1"/>
    <col min="3837" max="3837" width="10.88671875" style="1" customWidth="1"/>
    <col min="3838" max="3838" width="10.5546875" style="1" customWidth="1"/>
    <col min="3839" max="4061" width="8.88671875" style="1"/>
    <col min="4062" max="4062" width="43.109375" style="1" customWidth="1"/>
    <col min="4063" max="4079" width="11" style="1" customWidth="1"/>
    <col min="4080" max="4083" width="8.88671875" style="1"/>
    <col min="4084" max="4084" width="13.6640625" style="1" customWidth="1"/>
    <col min="4085" max="4092" width="8.88671875" style="1"/>
    <col min="4093" max="4093" width="10.88671875" style="1" customWidth="1"/>
    <col min="4094" max="4094" width="10.5546875" style="1" customWidth="1"/>
    <col min="4095" max="4317" width="8.88671875" style="1"/>
    <col min="4318" max="4318" width="43.109375" style="1" customWidth="1"/>
    <col min="4319" max="4335" width="11" style="1" customWidth="1"/>
    <col min="4336" max="4339" width="8.88671875" style="1"/>
    <col min="4340" max="4340" width="13.6640625" style="1" customWidth="1"/>
    <col min="4341" max="4348" width="8.88671875" style="1"/>
    <col min="4349" max="4349" width="10.88671875" style="1" customWidth="1"/>
    <col min="4350" max="4350" width="10.5546875" style="1" customWidth="1"/>
    <col min="4351" max="4573" width="8.88671875" style="1"/>
    <col min="4574" max="4574" width="43.109375" style="1" customWidth="1"/>
    <col min="4575" max="4591" width="11" style="1" customWidth="1"/>
    <col min="4592" max="4595" width="8.88671875" style="1"/>
    <col min="4596" max="4596" width="13.6640625" style="1" customWidth="1"/>
    <col min="4597" max="4604" width="8.88671875" style="1"/>
    <col min="4605" max="4605" width="10.88671875" style="1" customWidth="1"/>
    <col min="4606" max="4606" width="10.5546875" style="1" customWidth="1"/>
    <col min="4607" max="4829" width="8.88671875" style="1"/>
    <col min="4830" max="4830" width="43.109375" style="1" customWidth="1"/>
    <col min="4831" max="4847" width="11" style="1" customWidth="1"/>
    <col min="4848" max="4851" width="8.88671875" style="1"/>
    <col min="4852" max="4852" width="13.6640625" style="1" customWidth="1"/>
    <col min="4853" max="4860" width="8.88671875" style="1"/>
    <col min="4861" max="4861" width="10.88671875" style="1" customWidth="1"/>
    <col min="4862" max="4862" width="10.5546875" style="1" customWidth="1"/>
    <col min="4863" max="5085" width="8.88671875" style="1"/>
    <col min="5086" max="5086" width="43.109375" style="1" customWidth="1"/>
    <col min="5087" max="5103" width="11" style="1" customWidth="1"/>
    <col min="5104" max="5107" width="8.88671875" style="1"/>
    <col min="5108" max="5108" width="13.6640625" style="1" customWidth="1"/>
    <col min="5109" max="5116" width="8.88671875" style="1"/>
    <col min="5117" max="5117" width="10.88671875" style="1" customWidth="1"/>
    <col min="5118" max="5118" width="10.5546875" style="1" customWidth="1"/>
    <col min="5119" max="5341" width="8.88671875" style="1"/>
    <col min="5342" max="5342" width="43.109375" style="1" customWidth="1"/>
    <col min="5343" max="5359" width="11" style="1" customWidth="1"/>
    <col min="5360" max="5363" width="8.88671875" style="1"/>
    <col min="5364" max="5364" width="13.6640625" style="1" customWidth="1"/>
    <col min="5365" max="5372" width="8.88671875" style="1"/>
    <col min="5373" max="5373" width="10.88671875" style="1" customWidth="1"/>
    <col min="5374" max="5374" width="10.5546875" style="1" customWidth="1"/>
    <col min="5375" max="5597" width="8.88671875" style="1"/>
    <col min="5598" max="5598" width="43.109375" style="1" customWidth="1"/>
    <col min="5599" max="5615" width="11" style="1" customWidth="1"/>
    <col min="5616" max="5619" width="8.88671875" style="1"/>
    <col min="5620" max="5620" width="13.6640625" style="1" customWidth="1"/>
    <col min="5621" max="5628" width="8.88671875" style="1"/>
    <col min="5629" max="5629" width="10.88671875" style="1" customWidth="1"/>
    <col min="5630" max="5630" width="10.5546875" style="1" customWidth="1"/>
    <col min="5631" max="5853" width="8.88671875" style="1"/>
    <col min="5854" max="5854" width="43.109375" style="1" customWidth="1"/>
    <col min="5855" max="5871" width="11" style="1" customWidth="1"/>
    <col min="5872" max="5875" width="8.88671875" style="1"/>
    <col min="5876" max="5876" width="13.6640625" style="1" customWidth="1"/>
    <col min="5877" max="5884" width="8.88671875" style="1"/>
    <col min="5885" max="5885" width="10.88671875" style="1" customWidth="1"/>
    <col min="5886" max="5886" width="10.5546875" style="1" customWidth="1"/>
    <col min="5887" max="6109" width="8.88671875" style="1"/>
    <col min="6110" max="6110" width="43.109375" style="1" customWidth="1"/>
    <col min="6111" max="6127" width="11" style="1" customWidth="1"/>
    <col min="6128" max="6131" width="8.88671875" style="1"/>
    <col min="6132" max="6132" width="13.6640625" style="1" customWidth="1"/>
    <col min="6133" max="6140" width="8.88671875" style="1"/>
    <col min="6141" max="6141" width="10.88671875" style="1" customWidth="1"/>
    <col min="6142" max="6142" width="10.5546875" style="1" customWidth="1"/>
    <col min="6143" max="6365" width="8.88671875" style="1"/>
    <col min="6366" max="6366" width="43.109375" style="1" customWidth="1"/>
    <col min="6367" max="6383" width="11" style="1" customWidth="1"/>
    <col min="6384" max="6387" width="8.88671875" style="1"/>
    <col min="6388" max="6388" width="13.6640625" style="1" customWidth="1"/>
    <col min="6389" max="6396" width="8.88671875" style="1"/>
    <col min="6397" max="6397" width="10.88671875" style="1" customWidth="1"/>
    <col min="6398" max="6398" width="10.5546875" style="1" customWidth="1"/>
    <col min="6399" max="6621" width="8.88671875" style="1"/>
    <col min="6622" max="6622" width="43.109375" style="1" customWidth="1"/>
    <col min="6623" max="6639" width="11" style="1" customWidth="1"/>
    <col min="6640" max="6643" width="8.88671875" style="1"/>
    <col min="6644" max="6644" width="13.6640625" style="1" customWidth="1"/>
    <col min="6645" max="6652" width="8.88671875" style="1"/>
    <col min="6653" max="6653" width="10.88671875" style="1" customWidth="1"/>
    <col min="6654" max="6654" width="10.5546875" style="1" customWidth="1"/>
    <col min="6655" max="6877" width="8.88671875" style="1"/>
    <col min="6878" max="6878" width="43.109375" style="1" customWidth="1"/>
    <col min="6879" max="6895" width="11" style="1" customWidth="1"/>
    <col min="6896" max="6899" width="8.88671875" style="1"/>
    <col min="6900" max="6900" width="13.6640625" style="1" customWidth="1"/>
    <col min="6901" max="6908" width="8.88671875" style="1"/>
    <col min="6909" max="6909" width="10.88671875" style="1" customWidth="1"/>
    <col min="6910" max="6910" width="10.5546875" style="1" customWidth="1"/>
    <col min="6911" max="7133" width="8.88671875" style="1"/>
    <col min="7134" max="7134" width="43.109375" style="1" customWidth="1"/>
    <col min="7135" max="7151" width="11" style="1" customWidth="1"/>
    <col min="7152" max="7155" width="8.88671875" style="1"/>
    <col min="7156" max="7156" width="13.6640625" style="1" customWidth="1"/>
    <col min="7157" max="7164" width="8.88671875" style="1"/>
    <col min="7165" max="7165" width="10.88671875" style="1" customWidth="1"/>
    <col min="7166" max="7166" width="10.5546875" style="1" customWidth="1"/>
    <col min="7167" max="7389" width="8.88671875" style="1"/>
    <col min="7390" max="7390" width="43.109375" style="1" customWidth="1"/>
    <col min="7391" max="7407" width="11" style="1" customWidth="1"/>
    <col min="7408" max="7411" width="8.88671875" style="1"/>
    <col min="7412" max="7412" width="13.6640625" style="1" customWidth="1"/>
    <col min="7413" max="7420" width="8.88671875" style="1"/>
    <col min="7421" max="7421" width="10.88671875" style="1" customWidth="1"/>
    <col min="7422" max="7422" width="10.5546875" style="1" customWidth="1"/>
    <col min="7423" max="7645" width="8.88671875" style="1"/>
    <col min="7646" max="7646" width="43.109375" style="1" customWidth="1"/>
    <col min="7647" max="7663" width="11" style="1" customWidth="1"/>
    <col min="7664" max="7667" width="8.88671875" style="1"/>
    <col min="7668" max="7668" width="13.6640625" style="1" customWidth="1"/>
    <col min="7669" max="7676" width="8.88671875" style="1"/>
    <col min="7677" max="7677" width="10.88671875" style="1" customWidth="1"/>
    <col min="7678" max="7678" width="10.5546875" style="1" customWidth="1"/>
    <col min="7679" max="7901" width="8.88671875" style="1"/>
    <col min="7902" max="7902" width="43.109375" style="1" customWidth="1"/>
    <col min="7903" max="7919" width="11" style="1" customWidth="1"/>
    <col min="7920" max="7923" width="8.88671875" style="1"/>
    <col min="7924" max="7924" width="13.6640625" style="1" customWidth="1"/>
    <col min="7925" max="7932" width="8.88671875" style="1"/>
    <col min="7933" max="7933" width="10.88671875" style="1" customWidth="1"/>
    <col min="7934" max="7934" width="10.5546875" style="1" customWidth="1"/>
    <col min="7935" max="8157" width="8.88671875" style="1"/>
    <col min="8158" max="8158" width="43.109375" style="1" customWidth="1"/>
    <col min="8159" max="8175" width="11" style="1" customWidth="1"/>
    <col min="8176" max="8179" width="8.88671875" style="1"/>
    <col min="8180" max="8180" width="13.6640625" style="1" customWidth="1"/>
    <col min="8181" max="8188" width="8.88671875" style="1"/>
    <col min="8189" max="8189" width="10.88671875" style="1" customWidth="1"/>
    <col min="8190" max="8190" width="10.5546875" style="1" customWidth="1"/>
    <col min="8191" max="8413" width="8.88671875" style="1"/>
    <col min="8414" max="8414" width="43.109375" style="1" customWidth="1"/>
    <col min="8415" max="8431" width="11" style="1" customWidth="1"/>
    <col min="8432" max="8435" width="8.88671875" style="1"/>
    <col min="8436" max="8436" width="13.6640625" style="1" customWidth="1"/>
    <col min="8437" max="8444" width="8.88671875" style="1"/>
    <col min="8445" max="8445" width="10.88671875" style="1" customWidth="1"/>
    <col min="8446" max="8446" width="10.5546875" style="1" customWidth="1"/>
    <col min="8447" max="8669" width="8.88671875" style="1"/>
    <col min="8670" max="8670" width="43.109375" style="1" customWidth="1"/>
    <col min="8671" max="8687" width="11" style="1" customWidth="1"/>
    <col min="8688" max="8691" width="8.88671875" style="1"/>
    <col min="8692" max="8692" width="13.6640625" style="1" customWidth="1"/>
    <col min="8693" max="8700" width="8.88671875" style="1"/>
    <col min="8701" max="8701" width="10.88671875" style="1" customWidth="1"/>
    <col min="8702" max="8702" width="10.5546875" style="1" customWidth="1"/>
    <col min="8703" max="8925" width="8.88671875" style="1"/>
    <col min="8926" max="8926" width="43.109375" style="1" customWidth="1"/>
    <col min="8927" max="8943" width="11" style="1" customWidth="1"/>
    <col min="8944" max="8947" width="8.88671875" style="1"/>
    <col min="8948" max="8948" width="13.6640625" style="1" customWidth="1"/>
    <col min="8949" max="8956" width="8.88671875" style="1"/>
    <col min="8957" max="8957" width="10.88671875" style="1" customWidth="1"/>
    <col min="8958" max="8958" width="10.5546875" style="1" customWidth="1"/>
    <col min="8959" max="9181" width="8.88671875" style="1"/>
    <col min="9182" max="9182" width="43.109375" style="1" customWidth="1"/>
    <col min="9183" max="9199" width="11" style="1" customWidth="1"/>
    <col min="9200" max="9203" width="8.88671875" style="1"/>
    <col min="9204" max="9204" width="13.6640625" style="1" customWidth="1"/>
    <col min="9205" max="9212" width="8.88671875" style="1"/>
    <col min="9213" max="9213" width="10.88671875" style="1" customWidth="1"/>
    <col min="9214" max="9214" width="10.5546875" style="1" customWidth="1"/>
    <col min="9215" max="9437" width="8.88671875" style="1"/>
    <col min="9438" max="9438" width="43.109375" style="1" customWidth="1"/>
    <col min="9439" max="9455" width="11" style="1" customWidth="1"/>
    <col min="9456" max="9459" width="8.88671875" style="1"/>
    <col min="9460" max="9460" width="13.6640625" style="1" customWidth="1"/>
    <col min="9461" max="9468" width="8.88671875" style="1"/>
    <col min="9469" max="9469" width="10.88671875" style="1" customWidth="1"/>
    <col min="9470" max="9470" width="10.5546875" style="1" customWidth="1"/>
    <col min="9471" max="9693" width="8.88671875" style="1"/>
    <col min="9694" max="9694" width="43.109375" style="1" customWidth="1"/>
    <col min="9695" max="9711" width="11" style="1" customWidth="1"/>
    <col min="9712" max="9715" width="8.88671875" style="1"/>
    <col min="9716" max="9716" width="13.6640625" style="1" customWidth="1"/>
    <col min="9717" max="9724" width="8.88671875" style="1"/>
    <col min="9725" max="9725" width="10.88671875" style="1" customWidth="1"/>
    <col min="9726" max="9726" width="10.5546875" style="1" customWidth="1"/>
    <col min="9727" max="9949" width="8.88671875" style="1"/>
    <col min="9950" max="9950" width="43.109375" style="1" customWidth="1"/>
    <col min="9951" max="9967" width="11" style="1" customWidth="1"/>
    <col min="9968" max="9971" width="8.88671875" style="1"/>
    <col min="9972" max="9972" width="13.6640625" style="1" customWidth="1"/>
    <col min="9973" max="9980" width="8.88671875" style="1"/>
    <col min="9981" max="9981" width="10.88671875" style="1" customWidth="1"/>
    <col min="9982" max="9982" width="10.5546875" style="1" customWidth="1"/>
    <col min="9983" max="10205" width="8.88671875" style="1"/>
    <col min="10206" max="10206" width="43.109375" style="1" customWidth="1"/>
    <col min="10207" max="10223" width="11" style="1" customWidth="1"/>
    <col min="10224" max="10227" width="8.88671875" style="1"/>
    <col min="10228" max="10228" width="13.6640625" style="1" customWidth="1"/>
    <col min="10229" max="10236" width="8.88671875" style="1"/>
    <col min="10237" max="10237" width="10.88671875" style="1" customWidth="1"/>
    <col min="10238" max="10238" width="10.5546875" style="1" customWidth="1"/>
    <col min="10239" max="10461" width="8.88671875" style="1"/>
    <col min="10462" max="10462" width="43.109375" style="1" customWidth="1"/>
    <col min="10463" max="10479" width="11" style="1" customWidth="1"/>
    <col min="10480" max="10483" width="8.88671875" style="1"/>
    <col min="10484" max="10484" width="13.6640625" style="1" customWidth="1"/>
    <col min="10485" max="10492" width="8.88671875" style="1"/>
    <col min="10493" max="10493" width="10.88671875" style="1" customWidth="1"/>
    <col min="10494" max="10494" width="10.5546875" style="1" customWidth="1"/>
    <col min="10495" max="10717" width="8.88671875" style="1"/>
    <col min="10718" max="10718" width="43.109375" style="1" customWidth="1"/>
    <col min="10719" max="10735" width="11" style="1" customWidth="1"/>
    <col min="10736" max="10739" width="8.88671875" style="1"/>
    <col min="10740" max="10740" width="13.6640625" style="1" customWidth="1"/>
    <col min="10741" max="10748" width="8.88671875" style="1"/>
    <col min="10749" max="10749" width="10.88671875" style="1" customWidth="1"/>
    <col min="10750" max="10750" width="10.5546875" style="1" customWidth="1"/>
    <col min="10751" max="10973" width="8.88671875" style="1"/>
    <col min="10974" max="10974" width="43.109375" style="1" customWidth="1"/>
    <col min="10975" max="10991" width="11" style="1" customWidth="1"/>
    <col min="10992" max="10995" width="8.88671875" style="1"/>
    <col min="10996" max="10996" width="13.6640625" style="1" customWidth="1"/>
    <col min="10997" max="11004" width="8.88671875" style="1"/>
    <col min="11005" max="11005" width="10.88671875" style="1" customWidth="1"/>
    <col min="11006" max="11006" width="10.5546875" style="1" customWidth="1"/>
    <col min="11007" max="11229" width="8.88671875" style="1"/>
    <col min="11230" max="11230" width="43.109375" style="1" customWidth="1"/>
    <col min="11231" max="11247" width="11" style="1" customWidth="1"/>
    <col min="11248" max="11251" width="8.88671875" style="1"/>
    <col min="11252" max="11252" width="13.6640625" style="1" customWidth="1"/>
    <col min="11253" max="11260" width="8.88671875" style="1"/>
    <col min="11261" max="11261" width="10.88671875" style="1" customWidth="1"/>
    <col min="11262" max="11262" width="10.5546875" style="1" customWidth="1"/>
    <col min="11263" max="11485" width="8.88671875" style="1"/>
    <col min="11486" max="11486" width="43.109375" style="1" customWidth="1"/>
    <col min="11487" max="11503" width="11" style="1" customWidth="1"/>
    <col min="11504" max="11507" width="8.88671875" style="1"/>
    <col min="11508" max="11508" width="13.6640625" style="1" customWidth="1"/>
    <col min="11509" max="11516" width="8.88671875" style="1"/>
    <col min="11517" max="11517" width="10.88671875" style="1" customWidth="1"/>
    <col min="11518" max="11518" width="10.5546875" style="1" customWidth="1"/>
    <col min="11519" max="11741" width="8.88671875" style="1"/>
    <col min="11742" max="11742" width="43.109375" style="1" customWidth="1"/>
    <col min="11743" max="11759" width="11" style="1" customWidth="1"/>
    <col min="11760" max="11763" width="8.88671875" style="1"/>
    <col min="11764" max="11764" width="13.6640625" style="1" customWidth="1"/>
    <col min="11765" max="11772" width="8.88671875" style="1"/>
    <col min="11773" max="11773" width="10.88671875" style="1" customWidth="1"/>
    <col min="11774" max="11774" width="10.5546875" style="1" customWidth="1"/>
    <col min="11775" max="11997" width="8.88671875" style="1"/>
    <col min="11998" max="11998" width="43.109375" style="1" customWidth="1"/>
    <col min="11999" max="12015" width="11" style="1" customWidth="1"/>
    <col min="12016" max="12019" width="8.88671875" style="1"/>
    <col min="12020" max="12020" width="13.6640625" style="1" customWidth="1"/>
    <col min="12021" max="12028" width="8.88671875" style="1"/>
    <col min="12029" max="12029" width="10.88671875" style="1" customWidth="1"/>
    <col min="12030" max="12030" width="10.5546875" style="1" customWidth="1"/>
    <col min="12031" max="12253" width="8.88671875" style="1"/>
    <col min="12254" max="12254" width="43.109375" style="1" customWidth="1"/>
    <col min="12255" max="12271" width="11" style="1" customWidth="1"/>
    <col min="12272" max="12275" width="8.88671875" style="1"/>
    <col min="12276" max="12276" width="13.6640625" style="1" customWidth="1"/>
    <col min="12277" max="12284" width="8.88671875" style="1"/>
    <col min="12285" max="12285" width="10.88671875" style="1" customWidth="1"/>
    <col min="12286" max="12286" width="10.5546875" style="1" customWidth="1"/>
    <col min="12287" max="12509" width="8.88671875" style="1"/>
    <col min="12510" max="12510" width="43.109375" style="1" customWidth="1"/>
    <col min="12511" max="12527" width="11" style="1" customWidth="1"/>
    <col min="12528" max="12531" width="8.88671875" style="1"/>
    <col min="12532" max="12532" width="13.6640625" style="1" customWidth="1"/>
    <col min="12533" max="12540" width="8.88671875" style="1"/>
    <col min="12541" max="12541" width="10.88671875" style="1" customWidth="1"/>
    <col min="12542" max="12542" width="10.5546875" style="1" customWidth="1"/>
    <col min="12543" max="12765" width="8.88671875" style="1"/>
    <col min="12766" max="12766" width="43.109375" style="1" customWidth="1"/>
    <col min="12767" max="12783" width="11" style="1" customWidth="1"/>
    <col min="12784" max="12787" width="8.88671875" style="1"/>
    <col min="12788" max="12788" width="13.6640625" style="1" customWidth="1"/>
    <col min="12789" max="12796" width="8.88671875" style="1"/>
    <col min="12797" max="12797" width="10.88671875" style="1" customWidth="1"/>
    <col min="12798" max="12798" width="10.5546875" style="1" customWidth="1"/>
    <col min="12799" max="13021" width="8.88671875" style="1"/>
    <col min="13022" max="13022" width="43.109375" style="1" customWidth="1"/>
    <col min="13023" max="13039" width="11" style="1" customWidth="1"/>
    <col min="13040" max="13043" width="8.88671875" style="1"/>
    <col min="13044" max="13044" width="13.6640625" style="1" customWidth="1"/>
    <col min="13045" max="13052" width="8.88671875" style="1"/>
    <col min="13053" max="13053" width="10.88671875" style="1" customWidth="1"/>
    <col min="13054" max="13054" width="10.5546875" style="1" customWidth="1"/>
    <col min="13055" max="13277" width="8.88671875" style="1"/>
    <col min="13278" max="13278" width="43.109375" style="1" customWidth="1"/>
    <col min="13279" max="13295" width="11" style="1" customWidth="1"/>
    <col min="13296" max="13299" width="8.88671875" style="1"/>
    <col min="13300" max="13300" width="13.6640625" style="1" customWidth="1"/>
    <col min="13301" max="13308" width="8.88671875" style="1"/>
    <col min="13309" max="13309" width="10.88671875" style="1" customWidth="1"/>
    <col min="13310" max="13310" width="10.5546875" style="1" customWidth="1"/>
    <col min="13311" max="13533" width="8.88671875" style="1"/>
    <col min="13534" max="13534" width="43.109375" style="1" customWidth="1"/>
    <col min="13535" max="13551" width="11" style="1" customWidth="1"/>
    <col min="13552" max="13555" width="8.88671875" style="1"/>
    <col min="13556" max="13556" width="13.6640625" style="1" customWidth="1"/>
    <col min="13557" max="13564" width="8.88671875" style="1"/>
    <col min="13565" max="13565" width="10.88671875" style="1" customWidth="1"/>
    <col min="13566" max="13566" width="10.5546875" style="1" customWidth="1"/>
    <col min="13567" max="13789" width="8.88671875" style="1"/>
    <col min="13790" max="13790" width="43.109375" style="1" customWidth="1"/>
    <col min="13791" max="13807" width="11" style="1" customWidth="1"/>
    <col min="13808" max="13811" width="8.88671875" style="1"/>
    <col min="13812" max="13812" width="13.6640625" style="1" customWidth="1"/>
    <col min="13813" max="13820" width="8.88671875" style="1"/>
    <col min="13821" max="13821" width="10.88671875" style="1" customWidth="1"/>
    <col min="13822" max="13822" width="10.5546875" style="1" customWidth="1"/>
    <col min="13823" max="14045" width="8.88671875" style="1"/>
    <col min="14046" max="14046" width="43.109375" style="1" customWidth="1"/>
    <col min="14047" max="14063" width="11" style="1" customWidth="1"/>
    <col min="14064" max="14067" width="8.88671875" style="1"/>
    <col min="14068" max="14068" width="13.6640625" style="1" customWidth="1"/>
    <col min="14069" max="14076" width="8.88671875" style="1"/>
    <col min="14077" max="14077" width="10.88671875" style="1" customWidth="1"/>
    <col min="14078" max="14078" width="10.5546875" style="1" customWidth="1"/>
    <col min="14079" max="14301" width="8.88671875" style="1"/>
    <col min="14302" max="14302" width="43.109375" style="1" customWidth="1"/>
    <col min="14303" max="14319" width="11" style="1" customWidth="1"/>
    <col min="14320" max="14323" width="8.88671875" style="1"/>
    <col min="14324" max="14324" width="13.6640625" style="1" customWidth="1"/>
    <col min="14325" max="14332" width="8.88671875" style="1"/>
    <col min="14333" max="14333" width="10.88671875" style="1" customWidth="1"/>
    <col min="14334" max="14334" width="10.5546875" style="1" customWidth="1"/>
    <col min="14335" max="14557" width="8.88671875" style="1"/>
    <col min="14558" max="14558" width="43.109375" style="1" customWidth="1"/>
    <col min="14559" max="14575" width="11" style="1" customWidth="1"/>
    <col min="14576" max="14579" width="8.88671875" style="1"/>
    <col min="14580" max="14580" width="13.6640625" style="1" customWidth="1"/>
    <col min="14581" max="14588" width="8.88671875" style="1"/>
    <col min="14589" max="14589" width="10.88671875" style="1" customWidth="1"/>
    <col min="14590" max="14590" width="10.5546875" style="1" customWidth="1"/>
    <col min="14591" max="14813" width="8.88671875" style="1"/>
    <col min="14814" max="14814" width="43.109375" style="1" customWidth="1"/>
    <col min="14815" max="14831" width="11" style="1" customWidth="1"/>
    <col min="14832" max="14835" width="8.88671875" style="1"/>
    <col min="14836" max="14836" width="13.6640625" style="1" customWidth="1"/>
    <col min="14837" max="14844" width="8.88671875" style="1"/>
    <col min="14845" max="14845" width="10.88671875" style="1" customWidth="1"/>
    <col min="14846" max="14846" width="10.5546875" style="1" customWidth="1"/>
    <col min="14847" max="15069" width="8.88671875" style="1"/>
    <col min="15070" max="15070" width="43.109375" style="1" customWidth="1"/>
    <col min="15071" max="15087" width="11" style="1" customWidth="1"/>
    <col min="15088" max="15091" width="8.88671875" style="1"/>
    <col min="15092" max="15092" width="13.6640625" style="1" customWidth="1"/>
    <col min="15093" max="15100" width="8.88671875" style="1"/>
    <col min="15101" max="15101" width="10.88671875" style="1" customWidth="1"/>
    <col min="15102" max="15102" width="10.5546875" style="1" customWidth="1"/>
    <col min="15103" max="15325" width="8.88671875" style="1"/>
    <col min="15326" max="15326" width="43.109375" style="1" customWidth="1"/>
    <col min="15327" max="15343" width="11" style="1" customWidth="1"/>
    <col min="15344" max="15347" width="8.88671875" style="1"/>
    <col min="15348" max="15348" width="13.6640625" style="1" customWidth="1"/>
    <col min="15349" max="15356" width="8.88671875" style="1"/>
    <col min="15357" max="15357" width="10.88671875" style="1" customWidth="1"/>
    <col min="15358" max="15358" width="10.5546875" style="1" customWidth="1"/>
    <col min="15359" max="15581" width="8.88671875" style="1"/>
    <col min="15582" max="15582" width="43.109375" style="1" customWidth="1"/>
    <col min="15583" max="15599" width="11" style="1" customWidth="1"/>
    <col min="15600" max="15603" width="8.88671875" style="1"/>
    <col min="15604" max="15604" width="13.6640625" style="1" customWidth="1"/>
    <col min="15605" max="15612" width="8.88671875" style="1"/>
    <col min="15613" max="15613" width="10.88671875" style="1" customWidth="1"/>
    <col min="15614" max="15614" width="10.5546875" style="1" customWidth="1"/>
    <col min="15615" max="15837" width="8.88671875" style="1"/>
    <col min="15838" max="15838" width="43.109375" style="1" customWidth="1"/>
    <col min="15839" max="15855" width="11" style="1" customWidth="1"/>
    <col min="15856" max="15859" width="8.88671875" style="1"/>
    <col min="15860" max="15860" width="13.6640625" style="1" customWidth="1"/>
    <col min="15861" max="15868" width="8.88671875" style="1"/>
    <col min="15869" max="15869" width="10.88671875" style="1" customWidth="1"/>
    <col min="15870" max="15870" width="10.5546875" style="1" customWidth="1"/>
    <col min="15871" max="16093" width="8.88671875" style="1"/>
    <col min="16094" max="16094" width="43.109375" style="1" customWidth="1"/>
    <col min="16095" max="16111" width="11" style="1" customWidth="1"/>
    <col min="16112" max="16115" width="8.88671875" style="1"/>
    <col min="16116" max="16116" width="13.6640625" style="1" customWidth="1"/>
    <col min="16117" max="16124" width="8.88671875" style="1"/>
    <col min="16125" max="16125" width="10.88671875" style="1" customWidth="1"/>
    <col min="16126" max="16126" width="10.5546875" style="1" customWidth="1"/>
    <col min="16127" max="16384" width="8.88671875" style="1"/>
  </cols>
  <sheetData>
    <row r="1" spans="1:14" s="8" customFormat="1" x14ac:dyDescent="0.25">
      <c r="A1" s="8" t="s">
        <v>0</v>
      </c>
      <c r="B1" s="8" t="s">
        <v>36</v>
      </c>
      <c r="C1" s="8" t="s">
        <v>1</v>
      </c>
      <c r="D1" s="117" t="s">
        <v>17</v>
      </c>
      <c r="E1" s="117"/>
      <c r="F1" s="117"/>
      <c r="G1" s="117"/>
      <c r="H1" s="117"/>
      <c r="I1" s="117"/>
      <c r="J1" s="102"/>
      <c r="M1" s="12"/>
      <c r="N1" s="12"/>
    </row>
    <row r="2" spans="1:14" s="8" customFormat="1" x14ac:dyDescent="0.25">
      <c r="D2" s="8" t="str">
        <f>'PLAN. (1)'!C2</f>
        <v xml:space="preserve">Voda </v>
      </c>
      <c r="E2" s="8" t="str">
        <f>'PLAN. (1)'!D2</f>
        <v xml:space="preserve">Kanalizacija </v>
      </c>
      <c r="F2" s="8" t="str">
        <f>'PLAN. (1)'!E2</f>
        <v xml:space="preserve">Tretman </v>
      </c>
      <c r="G2" s="8">
        <f>'PLAN. (1)'!F2</f>
        <v>0</v>
      </c>
      <c r="H2" s="8">
        <f>'PLAN. (1)'!G2</f>
        <v>0</v>
      </c>
      <c r="I2" s="8">
        <f>'PLAN. (1)'!H2</f>
        <v>0</v>
      </c>
      <c r="J2" s="8">
        <f>'PLAN. (1)'!I2</f>
        <v>0</v>
      </c>
      <c r="K2" s="8" t="str">
        <f>'PLAN. (1)'!K2</f>
        <v>Ukupno</v>
      </c>
      <c r="M2" s="12"/>
      <c r="N2" s="12"/>
    </row>
    <row r="3" spans="1:14" ht="14.4" x14ac:dyDescent="0.3">
      <c r="A3" s="84">
        <f>'PLAN. (1)'!A3</f>
        <v>611</v>
      </c>
      <c r="B3" s="49">
        <f>LOOKUP(A3,'Kontni plan'!$A$1:$A$2000,'Kontni plan'!$C$1:$C$2000)</f>
        <v>61</v>
      </c>
      <c r="C3" s="39" t="str">
        <f>'PLAN. (1)'!B3</f>
        <v xml:space="preserve"> Prihodi od prodaje nepovezanim stranama na domaćem tržištu  </v>
      </c>
      <c r="D3" s="13">
        <f>SUM(D4+D5)</f>
        <v>0</v>
      </c>
      <c r="E3" s="13">
        <f t="shared" ref="E3:I3" si="0">SUM(E4+E5)</f>
        <v>0</v>
      </c>
      <c r="F3" s="13">
        <f t="shared" si="0"/>
        <v>0</v>
      </c>
      <c r="G3" s="13">
        <f t="shared" si="0"/>
        <v>0</v>
      </c>
      <c r="H3" s="13">
        <f t="shared" ref="H3" si="1">SUM(H4+H5)</f>
        <v>0</v>
      </c>
      <c r="I3" s="13">
        <f t="shared" si="0"/>
        <v>0</v>
      </c>
      <c r="J3" s="13">
        <f t="shared" ref="J3" si="2">SUM(J4+J5)</f>
        <v>0</v>
      </c>
      <c r="K3" s="13">
        <f>SUM(D3:J3)</f>
        <v>0</v>
      </c>
    </row>
    <row r="4" spans="1:14" ht="14.4" x14ac:dyDescent="0.3">
      <c r="A4" s="84"/>
      <c r="B4" s="49"/>
      <c r="C4" s="39" t="str">
        <f>'PLAN. (1)'!B4</f>
        <v xml:space="preserve">od toga: Prihodi po obračunu </v>
      </c>
      <c r="D4" s="13">
        <f>'PLAN. (1)'!C4+'PLAN. (1)'!C$72*'PLAN. (1)'!$J4</f>
        <v>0</v>
      </c>
      <c r="E4" s="13">
        <f>'PLAN. (1)'!D4+'PLAN. (1)'!D$72*'PLAN. (1)'!$J4</f>
        <v>0</v>
      </c>
      <c r="F4" s="13">
        <f>'PLAN. (1)'!E4+'PLAN. (1)'!E$72*'PLAN. (1)'!$J4</f>
        <v>0</v>
      </c>
      <c r="G4" s="13">
        <f>'PLAN. (1)'!F4+'PLAN. (1)'!F$72*'PLAN. (1)'!$J4</f>
        <v>0</v>
      </c>
      <c r="H4" s="13">
        <f>'PLAN. (1)'!G4+'PLAN. (1)'!G$72*'PLAN. (1)'!$J4</f>
        <v>0</v>
      </c>
      <c r="I4" s="13">
        <f>'PLAN. (1)'!G4+'PLAN. (1)'!G$72*'PLAN. (1)'!$J4</f>
        <v>0</v>
      </c>
      <c r="J4" s="13">
        <f>'PLAN. (1)'!H4+'PLAN. (1)'!H$72*'PLAN. (1)'!$J4</f>
        <v>0</v>
      </c>
      <c r="K4" s="13">
        <f t="shared" ref="K4:K23" si="3">SUM(D4:J4)</f>
        <v>0</v>
      </c>
    </row>
    <row r="5" spans="1:14" ht="14.4" x14ac:dyDescent="0.3">
      <c r="A5" s="84"/>
      <c r="B5" s="49"/>
      <c r="C5" s="39" t="str">
        <f>'PLAN. (1)'!B5</f>
        <v xml:space="preserve">                 Ostali prihodi od prodaje učinaka</v>
      </c>
      <c r="D5" s="13">
        <f>'PLAN. (1)'!C5+'PLAN. (1)'!C$72*'PLAN. (1)'!$J5</f>
        <v>0</v>
      </c>
      <c r="E5" s="13">
        <f>'PLAN. (1)'!D5+'PLAN. (1)'!D$72*'PLAN. (1)'!$J5</f>
        <v>0</v>
      </c>
      <c r="F5" s="13">
        <f>'PLAN. (1)'!E5+'PLAN. (1)'!E$72*'PLAN. (1)'!$J5</f>
        <v>0</v>
      </c>
      <c r="G5" s="13">
        <f>'PLAN. (1)'!F5+'PLAN. (1)'!F$72*'PLAN. (1)'!$J5</f>
        <v>0</v>
      </c>
      <c r="H5" s="13">
        <f>'PLAN. (1)'!G5+'PLAN. (1)'!G$72*'PLAN. (1)'!$J5</f>
        <v>0</v>
      </c>
      <c r="I5" s="13">
        <f>'PLAN. (1)'!G5+'PLAN. (1)'!G$72*'PLAN. (1)'!$J5</f>
        <v>0</v>
      </c>
      <c r="J5" s="13">
        <f>'PLAN. (1)'!H5+'PLAN. (1)'!H$72*'PLAN. (1)'!$J5</f>
        <v>0</v>
      </c>
      <c r="K5" s="13">
        <f t="shared" si="3"/>
        <v>0</v>
      </c>
    </row>
    <row r="6" spans="1:14" ht="14.4" x14ac:dyDescent="0.3">
      <c r="A6" s="84">
        <f>'PLAN. (1)'!A6</f>
        <v>652</v>
      </c>
      <c r="B6" s="49">
        <f>LOOKUP(A6,'Kontni plan'!$A$1:$A$2000,'Kontni plan'!$C$1:$C$2000)</f>
        <v>65</v>
      </c>
      <c r="C6" s="39" t="str">
        <f>'PLAN. (1)'!B6</f>
        <v xml:space="preserve"> Prihodi od donacija  </v>
      </c>
      <c r="D6" s="13">
        <f>'PLAN. (1)'!C6+'PLAN. (1)'!C$72*'PLAN. (1)'!$J6</f>
        <v>0</v>
      </c>
      <c r="E6" s="13">
        <f>'PLAN. (1)'!D6+'PLAN. (1)'!D$72*'PLAN. (1)'!$J6</f>
        <v>0</v>
      </c>
      <c r="F6" s="13">
        <f>'PLAN. (1)'!E6+'PLAN. (1)'!E$72*'PLAN. (1)'!$J6</f>
        <v>0</v>
      </c>
      <c r="G6" s="13">
        <f>'PLAN. (1)'!F6+'PLAN. (1)'!F$72*'PLAN. (1)'!$J6</f>
        <v>0</v>
      </c>
      <c r="H6" s="13">
        <f>'PLAN. (1)'!G6+'PLAN. (1)'!G$72*'PLAN. (1)'!$J6</f>
        <v>0</v>
      </c>
      <c r="I6" s="13">
        <f>'PLAN. (1)'!G6+'PLAN. (1)'!G$72*'PLAN. (1)'!$J6</f>
        <v>0</v>
      </c>
      <c r="J6" s="13">
        <f>'PLAN. (1)'!H6+'PLAN. (1)'!H$72*'PLAN. (1)'!$J6</f>
        <v>0</v>
      </c>
      <c r="K6" s="13">
        <f t="shared" si="3"/>
        <v>0</v>
      </c>
    </row>
    <row r="7" spans="1:14" ht="14.4" x14ac:dyDescent="0.3">
      <c r="A7" s="84">
        <f>'PLAN. (1)'!A7</f>
        <v>659</v>
      </c>
      <c r="B7" s="49">
        <f>LOOKUP(A7,'Kontni plan'!$A$1:$A$2000,'Kontni plan'!$C$1:$C$2000)</f>
        <v>65</v>
      </c>
      <c r="C7" s="39" t="str">
        <f>'PLAN. (1)'!B7</f>
        <v xml:space="preserve"> Ostali prihodi po drugim osnovama  </v>
      </c>
      <c r="D7" s="13">
        <f>'PLAN. (1)'!C7+'PLAN. (1)'!C$72*'PLAN. (1)'!$J7</f>
        <v>0</v>
      </c>
      <c r="E7" s="13">
        <f>'PLAN. (1)'!D7+'PLAN. (1)'!D$72*'PLAN. (1)'!$J7</f>
        <v>0</v>
      </c>
      <c r="F7" s="13">
        <f>'PLAN. (1)'!E7+'PLAN. (1)'!E$72*'PLAN. (1)'!$J7</f>
        <v>0</v>
      </c>
      <c r="G7" s="13">
        <f>'PLAN. (1)'!F7+'PLAN. (1)'!F$72*'PLAN. (1)'!$J7</f>
        <v>0</v>
      </c>
      <c r="H7" s="13">
        <f>'PLAN. (1)'!G7+'PLAN. (1)'!G$72*'PLAN. (1)'!$J7</f>
        <v>0</v>
      </c>
      <c r="I7" s="13">
        <f>'PLAN. (1)'!G7+'PLAN. (1)'!G$72*'PLAN. (1)'!$J7</f>
        <v>0</v>
      </c>
      <c r="J7" s="13">
        <f>'PLAN. (1)'!H7+'PLAN. (1)'!H$72*'PLAN. (1)'!$J7</f>
        <v>0</v>
      </c>
      <c r="K7" s="13">
        <f t="shared" si="3"/>
        <v>0</v>
      </c>
    </row>
    <row r="8" spans="1:14" ht="14.4" x14ac:dyDescent="0.3">
      <c r="A8" s="84">
        <f>'PLAN. (1)'!A8</f>
        <v>0</v>
      </c>
      <c r="B8" s="49" t="e">
        <f>LOOKUP(A8,'Kontni plan'!$A$1:$A$2000,'Kontni plan'!$C$1:$C$2000)</f>
        <v>#N/A</v>
      </c>
      <c r="C8" s="39" t="e">
        <f>'PLAN. (1)'!B8</f>
        <v>#N/A</v>
      </c>
      <c r="D8" s="13">
        <f>'PLAN. (1)'!C8+'PLAN. (1)'!C$72*'PLAN. (1)'!$J8</f>
        <v>0</v>
      </c>
      <c r="E8" s="13">
        <f>'PLAN. (1)'!D8+'PLAN. (1)'!D$72*'PLAN. (1)'!$J8</f>
        <v>0</v>
      </c>
      <c r="F8" s="13">
        <f>'PLAN. (1)'!E8+'PLAN. (1)'!E$72*'PLAN. (1)'!$J8</f>
        <v>0</v>
      </c>
      <c r="G8" s="13">
        <f>'PLAN. (1)'!F8+'PLAN. (1)'!F$72*'PLAN. (1)'!$J8</f>
        <v>0</v>
      </c>
      <c r="H8" s="13">
        <f>'PLAN. (1)'!G8+'PLAN. (1)'!G$72*'PLAN. (1)'!$J8</f>
        <v>0</v>
      </c>
      <c r="I8" s="13">
        <f>'PLAN. (1)'!G8+'PLAN. (1)'!G$72*'PLAN. (1)'!$J8</f>
        <v>0</v>
      </c>
      <c r="J8" s="13">
        <f>'PLAN. (1)'!H8+'PLAN. (1)'!H$72*'PLAN. (1)'!$J8</f>
        <v>0</v>
      </c>
      <c r="K8" s="13">
        <f t="shared" si="3"/>
        <v>0</v>
      </c>
    </row>
    <row r="9" spans="1:14" ht="14.4" x14ac:dyDescent="0.3">
      <c r="A9" s="84">
        <f>'PLAN. (1)'!A9</f>
        <v>0</v>
      </c>
      <c r="B9" s="49" t="e">
        <f>LOOKUP(A9,'Kontni plan'!$A$1:$A$2000,'Kontni plan'!$C$1:$C$2000)</f>
        <v>#N/A</v>
      </c>
      <c r="C9" s="39" t="e">
        <f>'PLAN. (1)'!B9</f>
        <v>#N/A</v>
      </c>
      <c r="D9" s="13">
        <f>'PLAN. (1)'!C9+'PLAN. (1)'!C$72*'PLAN. (1)'!$J9</f>
        <v>0</v>
      </c>
      <c r="E9" s="13">
        <f>'PLAN. (1)'!D9+'PLAN. (1)'!D$72*'PLAN. (1)'!$J9</f>
        <v>0</v>
      </c>
      <c r="F9" s="13">
        <f>'PLAN. (1)'!E9+'PLAN. (1)'!E$72*'PLAN. (1)'!$J9</f>
        <v>0</v>
      </c>
      <c r="G9" s="13">
        <f>'PLAN. (1)'!F9+'PLAN. (1)'!F$72*'PLAN. (1)'!$J9</f>
        <v>0</v>
      </c>
      <c r="H9" s="13">
        <f>'PLAN. (1)'!G9+'PLAN. (1)'!G$72*'PLAN. (1)'!$J9</f>
        <v>0</v>
      </c>
      <c r="I9" s="13">
        <f>'PLAN. (1)'!G9+'PLAN. (1)'!G$72*'PLAN. (1)'!$J9</f>
        <v>0</v>
      </c>
      <c r="J9" s="13">
        <f>'PLAN. (1)'!H9+'PLAN. (1)'!H$72*'PLAN. (1)'!$J9</f>
        <v>0</v>
      </c>
      <c r="K9" s="13">
        <f t="shared" si="3"/>
        <v>0</v>
      </c>
    </row>
    <row r="10" spans="1:14" ht="14.4" x14ac:dyDescent="0.3">
      <c r="A10" s="84">
        <f>'PLAN. (1)'!A10</f>
        <v>0</v>
      </c>
      <c r="B10" s="49" t="e">
        <f>LOOKUP(A10,'Kontni plan'!$A$1:$A$2000,'Kontni plan'!$C$1:$C$2000)</f>
        <v>#N/A</v>
      </c>
      <c r="C10" s="39" t="e">
        <f>'PLAN. (1)'!B10</f>
        <v>#N/A</v>
      </c>
      <c r="D10" s="13">
        <f>'PLAN. (1)'!C10+'PLAN. (1)'!C$72*'PLAN. (1)'!$J10</f>
        <v>0</v>
      </c>
      <c r="E10" s="13">
        <f>'PLAN. (1)'!D10+'PLAN. (1)'!D$72*'PLAN. (1)'!$J10</f>
        <v>0</v>
      </c>
      <c r="F10" s="13">
        <f>'PLAN. (1)'!E10+'PLAN. (1)'!E$72*'PLAN. (1)'!$J10</f>
        <v>0</v>
      </c>
      <c r="G10" s="13">
        <f>'PLAN. (1)'!F10+'PLAN. (1)'!F$72*'PLAN. (1)'!$J10</f>
        <v>0</v>
      </c>
      <c r="H10" s="13">
        <f>'PLAN. (1)'!G10+'PLAN. (1)'!G$72*'PLAN. (1)'!$J10</f>
        <v>0</v>
      </c>
      <c r="I10" s="13">
        <f>'PLAN. (1)'!G10+'PLAN. (1)'!G$72*'PLAN. (1)'!$J10</f>
        <v>0</v>
      </c>
      <c r="J10" s="13">
        <f>'PLAN. (1)'!H10+'PLAN. (1)'!H$72*'PLAN. (1)'!$J10</f>
        <v>0</v>
      </c>
      <c r="K10" s="13">
        <f t="shared" si="3"/>
        <v>0</v>
      </c>
    </row>
    <row r="11" spans="1:14" ht="14.4" x14ac:dyDescent="0.3">
      <c r="A11" s="103"/>
      <c r="B11" s="104"/>
      <c r="C11" s="105" t="str">
        <f>'PLAN. (1)'!B11</f>
        <v>POSLOVNI PRIHODI</v>
      </c>
      <c r="D11" s="3">
        <f>SUM(D4:D10)</f>
        <v>0</v>
      </c>
      <c r="E11" s="3">
        <f t="shared" ref="E11:K11" si="4">SUM(E4:E10)</f>
        <v>0</v>
      </c>
      <c r="F11" s="3">
        <f t="shared" si="4"/>
        <v>0</v>
      </c>
      <c r="G11" s="3">
        <f t="shared" si="4"/>
        <v>0</v>
      </c>
      <c r="H11" s="3">
        <f t="shared" si="4"/>
        <v>0</v>
      </c>
      <c r="I11" s="3">
        <f t="shared" si="4"/>
        <v>0</v>
      </c>
      <c r="J11" s="3">
        <f t="shared" si="4"/>
        <v>0</v>
      </c>
      <c r="K11" s="3">
        <f t="shared" si="4"/>
        <v>0</v>
      </c>
    </row>
    <row r="12" spans="1:14" ht="14.4" x14ac:dyDescent="0.3">
      <c r="A12" s="84">
        <f>'PLAN. (1)'!A12</f>
        <v>661</v>
      </c>
      <c r="B12" s="49">
        <f>LOOKUP(A12,'Kontni plan'!$A$1:$A$2000,'Kontni plan'!$C$1:$C$2000)</f>
        <v>66</v>
      </c>
      <c r="C12" s="39" t="str">
        <f>'PLAN. (1)'!B12</f>
        <v xml:space="preserve"> Prihodi od kamata od nepovezanih strana  </v>
      </c>
      <c r="D12" s="13">
        <f>'PLAN. (1)'!C12+'PLAN. (1)'!C$72*'PLAN. (1)'!$J12</f>
        <v>0</v>
      </c>
      <c r="E12" s="13">
        <f>'PLAN. (1)'!D12+'PLAN. (1)'!D$72*'PLAN. (1)'!$J12</f>
        <v>0</v>
      </c>
      <c r="F12" s="13">
        <f>'PLAN. (1)'!E12+'PLAN. (1)'!E$72*'PLAN. (1)'!$J12</f>
        <v>0</v>
      </c>
      <c r="G12" s="13">
        <f>'PLAN. (1)'!F12+'PLAN. (1)'!F$72*'PLAN. (1)'!$J12</f>
        <v>0</v>
      </c>
      <c r="H12" s="13">
        <f>'PLAN. (1)'!G12+'PLAN. (1)'!G$72*'PLAN. (1)'!$J12</f>
        <v>0</v>
      </c>
      <c r="I12" s="13">
        <f>'PLAN. (1)'!G12+'PLAN. (1)'!G$72*'PLAN. (1)'!$J12</f>
        <v>0</v>
      </c>
      <c r="J12" s="13">
        <f>'PLAN. (1)'!H12+'PLAN. (1)'!H$72*'PLAN. (1)'!$J12</f>
        <v>0</v>
      </c>
      <c r="K12" s="13">
        <f t="shared" si="3"/>
        <v>0</v>
      </c>
    </row>
    <row r="13" spans="1:14" ht="14.4" x14ac:dyDescent="0.3">
      <c r="A13" s="84">
        <f>'PLAN. (1)'!A13</f>
        <v>669</v>
      </c>
      <c r="B13" s="49">
        <f>LOOKUP(A13,'Kontni plan'!$A$1:$A$2000,'Kontni plan'!$C$1:$C$2000)</f>
        <v>66</v>
      </c>
      <c r="C13" s="39" t="str">
        <f>'PLAN. (1)'!B13</f>
        <v xml:space="preserve"> Ostali finansijski prihodi  </v>
      </c>
      <c r="D13" s="13">
        <f>'PLAN. (1)'!C13+'PLAN. (1)'!C$72*'PLAN. (1)'!$J13</f>
        <v>0</v>
      </c>
      <c r="E13" s="13">
        <f>'PLAN. (1)'!D13+'PLAN. (1)'!D$72*'PLAN. (1)'!$J13</f>
        <v>0</v>
      </c>
      <c r="F13" s="13">
        <f>'PLAN. (1)'!E13+'PLAN. (1)'!E$72*'PLAN. (1)'!$J13</f>
        <v>0</v>
      </c>
      <c r="G13" s="13">
        <f>'PLAN. (1)'!F13+'PLAN. (1)'!F$72*'PLAN. (1)'!$J13</f>
        <v>0</v>
      </c>
      <c r="H13" s="13">
        <f>'PLAN. (1)'!G13+'PLAN. (1)'!G$72*'PLAN. (1)'!$J13</f>
        <v>0</v>
      </c>
      <c r="I13" s="13">
        <f>'PLAN. (1)'!G13+'PLAN. (1)'!G$72*'PLAN. (1)'!$J13</f>
        <v>0</v>
      </c>
      <c r="J13" s="13">
        <f>'PLAN. (1)'!H13+'PLAN. (1)'!H$72*'PLAN. (1)'!$J13</f>
        <v>0</v>
      </c>
      <c r="K13" s="13">
        <f t="shared" si="3"/>
        <v>0</v>
      </c>
    </row>
    <row r="14" spans="1:14" ht="14.4" x14ac:dyDescent="0.3">
      <c r="A14" s="84">
        <f>'PLAN. (1)'!A14</f>
        <v>0</v>
      </c>
      <c r="B14" s="49" t="e">
        <f>LOOKUP(A14,'Kontni plan'!$A$1:$A$2000,'Kontni plan'!$C$1:$C$2000)</f>
        <v>#N/A</v>
      </c>
      <c r="C14" s="39" t="e">
        <f>'PLAN. (1)'!B14</f>
        <v>#N/A</v>
      </c>
      <c r="D14" s="13">
        <f>'PLAN. (1)'!C14+'PLAN. (1)'!C$72*'PLAN. (1)'!$J14</f>
        <v>0</v>
      </c>
      <c r="E14" s="13">
        <f>'PLAN. (1)'!D14+'PLAN. (1)'!D$72*'PLAN. (1)'!$J14</f>
        <v>0</v>
      </c>
      <c r="F14" s="13">
        <f>'PLAN. (1)'!E14+'PLAN. (1)'!E$72*'PLAN. (1)'!$J14</f>
        <v>0</v>
      </c>
      <c r="G14" s="13">
        <f>'PLAN. (1)'!F14+'PLAN. (1)'!F$72*'PLAN. (1)'!$J14</f>
        <v>0</v>
      </c>
      <c r="H14" s="13">
        <f>'PLAN. (1)'!G14+'PLAN. (1)'!G$72*'PLAN. (1)'!$J14</f>
        <v>0</v>
      </c>
      <c r="I14" s="13">
        <f>'PLAN. (1)'!G14+'PLAN. (1)'!G$72*'PLAN. (1)'!$J14</f>
        <v>0</v>
      </c>
      <c r="J14" s="13">
        <f>'PLAN. (1)'!H14+'PLAN. (1)'!H$72*'PLAN. (1)'!$J14</f>
        <v>0</v>
      </c>
      <c r="K14" s="13">
        <f t="shared" si="3"/>
        <v>0</v>
      </c>
    </row>
    <row r="15" spans="1:14" ht="14.4" x14ac:dyDescent="0.3">
      <c r="A15" s="84">
        <f>'PLAN. (1)'!A15</f>
        <v>0</v>
      </c>
      <c r="B15" s="49" t="e">
        <f>LOOKUP(A15,'Kontni plan'!$A$1:$A$2000,'Kontni plan'!$C$1:$C$2000)</f>
        <v>#N/A</v>
      </c>
      <c r="C15" s="39" t="e">
        <f>'PLAN. (1)'!B15</f>
        <v>#N/A</v>
      </c>
      <c r="D15" s="13">
        <f>'PLAN. (1)'!C15+'PLAN. (1)'!C$72*'PLAN. (1)'!$J15</f>
        <v>0</v>
      </c>
      <c r="E15" s="13">
        <f>'PLAN. (1)'!D15+'PLAN. (1)'!D$72*'PLAN. (1)'!$J15</f>
        <v>0</v>
      </c>
      <c r="F15" s="13">
        <f>'PLAN. (1)'!E15+'PLAN. (1)'!E$72*'PLAN. (1)'!$J15</f>
        <v>0</v>
      </c>
      <c r="G15" s="13">
        <f>'PLAN. (1)'!F15+'PLAN. (1)'!F$72*'PLAN. (1)'!$J15</f>
        <v>0</v>
      </c>
      <c r="H15" s="13">
        <f>'PLAN. (1)'!G15+'PLAN. (1)'!G$72*'PLAN. (1)'!$J15</f>
        <v>0</v>
      </c>
      <c r="I15" s="13">
        <f>'PLAN. (1)'!G15+'PLAN. (1)'!G$72*'PLAN. (1)'!$J15</f>
        <v>0</v>
      </c>
      <c r="J15" s="13">
        <f>'PLAN. (1)'!H15+'PLAN. (1)'!H$72*'PLAN. (1)'!$J15</f>
        <v>0</v>
      </c>
      <c r="K15" s="13">
        <f t="shared" si="3"/>
        <v>0</v>
      </c>
    </row>
    <row r="16" spans="1:14" ht="14.4" x14ac:dyDescent="0.3">
      <c r="A16" s="103"/>
      <c r="B16" s="104"/>
      <c r="C16" s="105" t="str">
        <f>'PLAN. (1)'!B16</f>
        <v>FINANSIJSKI PRIHODI</v>
      </c>
      <c r="D16" s="3">
        <f>SUM(D12:D15)</f>
        <v>0</v>
      </c>
      <c r="E16" s="3">
        <f t="shared" ref="E16:K16" si="5">SUM(E12:E15)</f>
        <v>0</v>
      </c>
      <c r="F16" s="3">
        <f t="shared" si="5"/>
        <v>0</v>
      </c>
      <c r="G16" s="3">
        <f t="shared" si="5"/>
        <v>0</v>
      </c>
      <c r="H16" s="3">
        <f t="shared" si="5"/>
        <v>0</v>
      </c>
      <c r="I16" s="3">
        <f t="shared" si="5"/>
        <v>0</v>
      </c>
      <c r="J16" s="3">
        <f t="shared" si="5"/>
        <v>0</v>
      </c>
      <c r="K16" s="3">
        <f t="shared" si="5"/>
        <v>0</v>
      </c>
    </row>
    <row r="17" spans="1:15" ht="14.4" x14ac:dyDescent="0.3">
      <c r="A17" s="84">
        <f>'PLAN. (1)'!A17</f>
        <v>675</v>
      </c>
      <c r="B17" s="49">
        <f>LOOKUP(A17,'Kontni plan'!$A$1:$A$2000,'Kontni plan'!$C$1:$C$2000)</f>
        <v>67</v>
      </c>
      <c r="C17" s="39" t="str">
        <f>'PLAN. (1)'!B17</f>
        <v xml:space="preserve"> Dobici od prodaje materijala  </v>
      </c>
      <c r="D17" s="13">
        <f>'PLAN. (1)'!C17+'PLAN. (1)'!C$72*'PLAN. (1)'!$J17</f>
        <v>0</v>
      </c>
      <c r="E17" s="13">
        <f>'PLAN. (1)'!D17+'PLAN. (1)'!D$72*'PLAN. (1)'!$J17</f>
        <v>0</v>
      </c>
      <c r="F17" s="13">
        <f>'PLAN. (1)'!E17+'PLAN. (1)'!E$72*'PLAN. (1)'!$J17</f>
        <v>0</v>
      </c>
      <c r="G17" s="13">
        <f>'PLAN. (1)'!F17+'PLAN. (1)'!F$72*'PLAN. (1)'!$J17</f>
        <v>0</v>
      </c>
      <c r="H17" s="13">
        <f>'PLAN. (1)'!G17+'PLAN. (1)'!G$72*'PLAN. (1)'!$J17</f>
        <v>0</v>
      </c>
      <c r="I17" s="13">
        <f>'PLAN. (1)'!G17+'PLAN. (1)'!G$72*'PLAN. (1)'!$J17</f>
        <v>0</v>
      </c>
      <c r="J17" s="13">
        <f>'PLAN. (1)'!H17+'PLAN. (1)'!H$72*'PLAN. (1)'!$J17</f>
        <v>0</v>
      </c>
      <c r="K17" s="13">
        <f t="shared" si="3"/>
        <v>0</v>
      </c>
    </row>
    <row r="18" spans="1:15" ht="14.4" x14ac:dyDescent="0.3">
      <c r="A18" s="84">
        <f>'PLAN. (1)'!A18</f>
        <v>677</v>
      </c>
      <c r="B18" s="49">
        <f>LOOKUP(A18,'Kontni plan'!$A$1:$A$2000,'Kontni plan'!$C$1:$C$2000)</f>
        <v>67</v>
      </c>
      <c r="C18" s="39" t="str">
        <f>'PLAN. (1)'!B18</f>
        <v xml:space="preserve"> Naplaćena ranije otpisana potraživanja  </v>
      </c>
      <c r="D18" s="13">
        <f>'PLAN. (1)'!C18+'PLAN. (1)'!C$72*'PLAN. (1)'!$J18</f>
        <v>0</v>
      </c>
      <c r="E18" s="13">
        <f>'PLAN. (1)'!D18+'PLAN. (1)'!D$72*'PLAN. (1)'!$J18</f>
        <v>0</v>
      </c>
      <c r="F18" s="13">
        <f>'PLAN. (1)'!E18+'PLAN. (1)'!E$72*'PLAN. (1)'!$J18</f>
        <v>0</v>
      </c>
      <c r="G18" s="13">
        <f>'PLAN. (1)'!F18+'PLAN. (1)'!F$72*'PLAN. (1)'!$J18</f>
        <v>0</v>
      </c>
      <c r="H18" s="13">
        <f>'PLAN. (1)'!G18+'PLAN. (1)'!G$72*'PLAN. (1)'!$J18</f>
        <v>0</v>
      </c>
      <c r="I18" s="13">
        <f>'PLAN. (1)'!G18+'PLAN. (1)'!G$72*'PLAN. (1)'!$J18</f>
        <v>0</v>
      </c>
      <c r="J18" s="13">
        <f>'PLAN. (1)'!H18+'PLAN. (1)'!H$72*'PLAN. (1)'!$J18</f>
        <v>0</v>
      </c>
      <c r="K18" s="13">
        <f t="shared" si="3"/>
        <v>0</v>
      </c>
    </row>
    <row r="19" spans="1:15" ht="14.4" x14ac:dyDescent="0.3">
      <c r="A19" s="84">
        <f>'PLAN. (1)'!A19</f>
        <v>679</v>
      </c>
      <c r="B19" s="49">
        <f>LOOKUP(A19,'Kontni plan'!$A$1:$A$2000,'Kontni plan'!$C$1:$C$2000)</f>
        <v>67</v>
      </c>
      <c r="C19" s="39" t="str">
        <f>'PLAN. (1)'!B19</f>
        <v xml:space="preserve"> Otpis obaveza, ukinuta rezervisanja i ostali prihodi  </v>
      </c>
      <c r="D19" s="13">
        <f>'PLAN. (1)'!C19+'PLAN. (1)'!C$72*'PLAN. (1)'!$J19</f>
        <v>0</v>
      </c>
      <c r="E19" s="13">
        <f>'PLAN. (1)'!D19+'PLAN. (1)'!D$72*'PLAN. (1)'!$J19</f>
        <v>0</v>
      </c>
      <c r="F19" s="13">
        <f>'PLAN. (1)'!E19+'PLAN. (1)'!E$72*'PLAN. (1)'!$J19</f>
        <v>0</v>
      </c>
      <c r="G19" s="13">
        <f>'PLAN. (1)'!F19+'PLAN. (1)'!F$72*'PLAN. (1)'!$J19</f>
        <v>0</v>
      </c>
      <c r="H19" s="13">
        <f>'PLAN. (1)'!G19+'PLAN. (1)'!G$72*'PLAN. (1)'!$J19</f>
        <v>0</v>
      </c>
      <c r="I19" s="13">
        <f>'PLAN. (1)'!G19+'PLAN. (1)'!G$72*'PLAN. (1)'!$J19</f>
        <v>0</v>
      </c>
      <c r="J19" s="13">
        <f>'PLAN. (1)'!H19+'PLAN. (1)'!H$72*'PLAN. (1)'!$J19</f>
        <v>0</v>
      </c>
      <c r="K19" s="13">
        <f t="shared" si="3"/>
        <v>0</v>
      </c>
    </row>
    <row r="20" spans="1:15" ht="14.4" x14ac:dyDescent="0.3">
      <c r="A20" s="84">
        <f>'PLAN. (1)'!A20</f>
        <v>0</v>
      </c>
      <c r="B20" s="49" t="e">
        <f>LOOKUP(A20,'Kontni plan'!$A$1:$A$2000,'Kontni plan'!$C$1:$C$2000)</f>
        <v>#N/A</v>
      </c>
      <c r="C20" s="39" t="e">
        <f>'PLAN. (1)'!B20</f>
        <v>#N/A</v>
      </c>
      <c r="D20" s="13">
        <f>'PLAN. (1)'!C20+'PLAN. (1)'!C$72*'PLAN. (1)'!$J20</f>
        <v>0</v>
      </c>
      <c r="E20" s="13">
        <f>'PLAN. (1)'!D20+'PLAN. (1)'!D$72*'PLAN. (1)'!$J20</f>
        <v>0</v>
      </c>
      <c r="F20" s="13">
        <f>'PLAN. (1)'!E20+'PLAN. (1)'!E$72*'PLAN. (1)'!$J20</f>
        <v>0</v>
      </c>
      <c r="G20" s="13">
        <f>'PLAN. (1)'!F20+'PLAN. (1)'!F$72*'PLAN. (1)'!$J20</f>
        <v>0</v>
      </c>
      <c r="H20" s="13">
        <f>'PLAN. (1)'!G20+'PLAN. (1)'!G$72*'PLAN. (1)'!$J20</f>
        <v>0</v>
      </c>
      <c r="I20" s="13">
        <f>'PLAN. (1)'!G20+'PLAN. (1)'!G$72*'PLAN. (1)'!$J20</f>
        <v>0</v>
      </c>
      <c r="J20" s="13">
        <f>'PLAN. (1)'!H20+'PLAN. (1)'!H$72*'PLAN. (1)'!$J20</f>
        <v>0</v>
      </c>
      <c r="K20" s="13">
        <f t="shared" si="3"/>
        <v>0</v>
      </c>
    </row>
    <row r="21" spans="1:15" ht="14.4" x14ac:dyDescent="0.3">
      <c r="A21" s="84">
        <f>'PLAN. (1)'!A21</f>
        <v>0</v>
      </c>
      <c r="B21" s="49" t="e">
        <f>LOOKUP(A21,'Kontni plan'!$A$1:$A$2000,'Kontni plan'!$C$1:$C$2000)</f>
        <v>#N/A</v>
      </c>
      <c r="C21" s="39" t="e">
        <f>'PLAN. (1)'!B21</f>
        <v>#N/A</v>
      </c>
      <c r="D21" s="13">
        <f>'PLAN. (1)'!C21+'PLAN. (1)'!C$72*'PLAN. (1)'!$J21</f>
        <v>0</v>
      </c>
      <c r="E21" s="13">
        <f>'PLAN. (1)'!D21+'PLAN. (1)'!D$72*'PLAN. (1)'!$J21</f>
        <v>0</v>
      </c>
      <c r="F21" s="13">
        <f>'PLAN. (1)'!E21+'PLAN. (1)'!E$72*'PLAN. (1)'!$J21</f>
        <v>0</v>
      </c>
      <c r="G21" s="13">
        <f>'PLAN. (1)'!F21+'PLAN. (1)'!F$72*'PLAN. (1)'!$J21</f>
        <v>0</v>
      </c>
      <c r="H21" s="13">
        <f>'PLAN. (1)'!G21+'PLAN. (1)'!G$72*'PLAN. (1)'!$J21</f>
        <v>0</v>
      </c>
      <c r="I21" s="13">
        <f>'PLAN. (1)'!G21+'PLAN. (1)'!G$72*'PLAN. (1)'!$J21</f>
        <v>0</v>
      </c>
      <c r="J21" s="13">
        <f>'PLAN. (1)'!H21+'PLAN. (1)'!H$72*'PLAN. (1)'!$J21</f>
        <v>0</v>
      </c>
      <c r="K21" s="13">
        <f t="shared" si="3"/>
        <v>0</v>
      </c>
    </row>
    <row r="22" spans="1:15" ht="14.4" x14ac:dyDescent="0.3">
      <c r="A22" s="84"/>
      <c r="B22" s="49"/>
      <c r="C22" s="39" t="str">
        <f>'PLAN. (1)'!B22</f>
        <v>OSTALI PRIHODI</v>
      </c>
      <c r="D22" s="3">
        <f>SUM(D17:D21)</f>
        <v>0</v>
      </c>
      <c r="E22" s="3">
        <f t="shared" ref="E22:K22" si="6">SUM(E17:E21)</f>
        <v>0</v>
      </c>
      <c r="F22" s="3">
        <f t="shared" si="6"/>
        <v>0</v>
      </c>
      <c r="G22" s="3">
        <f t="shared" si="6"/>
        <v>0</v>
      </c>
      <c r="H22" s="3">
        <f t="shared" si="6"/>
        <v>0</v>
      </c>
      <c r="I22" s="3">
        <f t="shared" si="6"/>
        <v>0</v>
      </c>
      <c r="J22" s="3">
        <f t="shared" si="6"/>
        <v>0</v>
      </c>
      <c r="K22" s="3">
        <f t="shared" si="6"/>
        <v>0</v>
      </c>
    </row>
    <row r="23" spans="1:15" ht="14.4" x14ac:dyDescent="0.3">
      <c r="A23" s="103"/>
      <c r="B23" s="104"/>
      <c r="C23" s="105" t="str">
        <f>'PLAN. (1)'!B23</f>
        <v>UKUPNI PRIHODI</v>
      </c>
      <c r="D23" s="106">
        <f t="shared" ref="D23:I23" si="7">D11+D16+D22</f>
        <v>0</v>
      </c>
      <c r="E23" s="106">
        <f t="shared" si="7"/>
        <v>0</v>
      </c>
      <c r="F23" s="106">
        <f t="shared" si="7"/>
        <v>0</v>
      </c>
      <c r="G23" s="106">
        <f t="shared" si="7"/>
        <v>0</v>
      </c>
      <c r="H23" s="106">
        <f t="shared" si="7"/>
        <v>0</v>
      </c>
      <c r="I23" s="106">
        <f t="shared" si="7"/>
        <v>0</v>
      </c>
      <c r="J23" s="106">
        <f t="shared" ref="J23" si="8">J11+J16+J22</f>
        <v>0</v>
      </c>
      <c r="K23" s="3">
        <f t="shared" si="3"/>
        <v>0</v>
      </c>
    </row>
    <row r="24" spans="1:15" s="4" customFormat="1" ht="14.4" x14ac:dyDescent="0.3">
      <c r="A24" s="85"/>
      <c r="B24" s="85"/>
      <c r="C24" s="86"/>
      <c r="M24" s="6"/>
      <c r="N24" s="6"/>
    </row>
    <row r="25" spans="1:15" ht="14.4" x14ac:dyDescent="0.3">
      <c r="A25" s="84">
        <f>'PLAN. (1)'!A25</f>
        <v>511</v>
      </c>
      <c r="B25" s="49">
        <f>LOOKUP(A25,'Kontni plan'!$A$1:$A$2000,'Kontni plan'!$C$1:$C$2000)</f>
        <v>51</v>
      </c>
      <c r="C25" s="39" t="str">
        <f>'PLAN. (1)'!B25</f>
        <v xml:space="preserve"> Utrošene sirovine i materijal  </v>
      </c>
      <c r="D25" s="13">
        <f>'PLAN. (1)'!C25+'PLAN. (1)'!C$73*'PLAN. (1)'!$J25</f>
        <v>0</v>
      </c>
      <c r="E25" s="13">
        <f>'PLAN. (1)'!D25+'PLAN. (1)'!D$73*'PLAN. (1)'!$J25</f>
        <v>0</v>
      </c>
      <c r="F25" s="13">
        <f>'PLAN. (1)'!E25+'PLAN. (1)'!E$73*'PLAN. (1)'!$J25</f>
        <v>0</v>
      </c>
      <c r="G25" s="13">
        <f>'PLAN. (1)'!F25+'PLAN. (1)'!F$73*'PLAN. (1)'!$J25</f>
        <v>0</v>
      </c>
      <c r="H25" s="13">
        <f>'PLAN. (1)'!G25+'PLAN. (1)'!G$73*'PLAN. (1)'!$J25</f>
        <v>0</v>
      </c>
      <c r="I25" s="13">
        <f>'PLAN. (1)'!G25+'PLAN. (1)'!G$73*'PLAN. (1)'!$J25</f>
        <v>0</v>
      </c>
      <c r="J25" s="13">
        <f>'PLAN. (1)'!H25+'PLAN. (1)'!H$73*'PLAN. (1)'!$J25</f>
        <v>0</v>
      </c>
      <c r="K25" s="16">
        <f>SUM(D25:J25)</f>
        <v>0</v>
      </c>
      <c r="L25" s="2"/>
      <c r="O25" s="2"/>
    </row>
    <row r="26" spans="1:15" ht="14.4" x14ac:dyDescent="0.3">
      <c r="A26" s="84">
        <f>'PLAN. (1)'!A26</f>
        <v>512</v>
      </c>
      <c r="B26" s="49">
        <f>LOOKUP(A26,'Kontni plan'!$A$1:$A$2000,'Kontni plan'!$C$1:$C$2000)</f>
        <v>51</v>
      </c>
      <c r="C26" s="39" t="str">
        <f>'PLAN. (1)'!B26</f>
        <v xml:space="preserve"> Utrošena energija i gorivo  </v>
      </c>
      <c r="D26" s="13">
        <f>'PLAN. (1)'!C26+'PLAN. (1)'!C$73*'PLAN. (1)'!$J26</f>
        <v>0</v>
      </c>
      <c r="E26" s="13">
        <f>'PLAN. (1)'!D26+'PLAN. (1)'!D$73*'PLAN. (1)'!$J26</f>
        <v>0</v>
      </c>
      <c r="F26" s="13">
        <f>'PLAN. (1)'!E26+'PLAN. (1)'!E$73*'PLAN. (1)'!$J26</f>
        <v>0</v>
      </c>
      <c r="G26" s="13">
        <f>'PLAN. (1)'!F26+'PLAN. (1)'!F$73*'PLAN. (1)'!$J26</f>
        <v>0</v>
      </c>
      <c r="H26" s="13">
        <f>'PLAN. (1)'!G26+'PLAN. (1)'!G$73*'PLAN. (1)'!$J26</f>
        <v>0</v>
      </c>
      <c r="I26" s="13">
        <f>'PLAN. (1)'!G26+'PLAN. (1)'!G$73*'PLAN. (1)'!$J26</f>
        <v>0</v>
      </c>
      <c r="J26" s="13">
        <f>'PLAN. (1)'!H26+'PLAN. (1)'!H$73*'PLAN. (1)'!$J26</f>
        <v>0</v>
      </c>
      <c r="K26" s="16">
        <f t="shared" ref="K26:K54" si="9">SUM(D26:J26)</f>
        <v>0</v>
      </c>
      <c r="L26" s="2"/>
      <c r="O26" s="2"/>
    </row>
    <row r="27" spans="1:15" ht="14.4" x14ac:dyDescent="0.3">
      <c r="A27" s="84">
        <f>'PLAN. (1)'!A27</f>
        <v>513</v>
      </c>
      <c r="B27" s="49">
        <f>LOOKUP(A27,'Kontni plan'!$A$1:$A$2000,'Kontni plan'!$C$1:$C$2000)</f>
        <v>51</v>
      </c>
      <c r="C27" s="39" t="str">
        <f>'PLAN. (1)'!B27</f>
        <v xml:space="preserve"> Utrošeni rezervni dijelovi  </v>
      </c>
      <c r="D27" s="13">
        <f>'PLAN. (1)'!C27+'PLAN. (1)'!C$73*'PLAN. (1)'!$J27</f>
        <v>0</v>
      </c>
      <c r="E27" s="13">
        <f>'PLAN. (1)'!D27+'PLAN. (1)'!D$73*'PLAN. (1)'!$J27</f>
        <v>0</v>
      </c>
      <c r="F27" s="13">
        <f>'PLAN. (1)'!E27+'PLAN. (1)'!E$73*'PLAN. (1)'!$J27</f>
        <v>0</v>
      </c>
      <c r="G27" s="13">
        <f>'PLAN. (1)'!F27+'PLAN. (1)'!F$73*'PLAN. (1)'!$J27</f>
        <v>0</v>
      </c>
      <c r="H27" s="13">
        <f>'PLAN. (1)'!G27+'PLAN. (1)'!G$73*'PLAN. (1)'!$J27</f>
        <v>0</v>
      </c>
      <c r="I27" s="13">
        <f>'PLAN. (1)'!G27+'PLAN. (1)'!G$73*'PLAN. (1)'!$J27</f>
        <v>0</v>
      </c>
      <c r="J27" s="13">
        <f>'PLAN. (1)'!H27+'PLAN. (1)'!H$73*'PLAN. (1)'!$J27</f>
        <v>0</v>
      </c>
      <c r="K27" s="16">
        <f t="shared" si="9"/>
        <v>0</v>
      </c>
      <c r="L27" s="2"/>
      <c r="O27" s="2"/>
    </row>
    <row r="28" spans="1:15" ht="14.4" x14ac:dyDescent="0.3">
      <c r="A28" s="84">
        <f>'PLAN. (1)'!A28</f>
        <v>514</v>
      </c>
      <c r="B28" s="49">
        <f>LOOKUP(A28,'Kontni plan'!$A$1:$A$2000,'Kontni plan'!$C$1:$C$2000)</f>
        <v>51</v>
      </c>
      <c r="C28" s="39" t="str">
        <f>'PLAN. (1)'!B28</f>
        <v xml:space="preserve"> Otpis sitnog inventara, ambalaže i autoguma  </v>
      </c>
      <c r="D28" s="13">
        <f>'PLAN. (1)'!C28+'PLAN. (1)'!C$73*'PLAN. (1)'!$J28</f>
        <v>0</v>
      </c>
      <c r="E28" s="13">
        <f>'PLAN. (1)'!D28+'PLAN. (1)'!D$73*'PLAN. (1)'!$J28</f>
        <v>0</v>
      </c>
      <c r="F28" s="13">
        <f>'PLAN. (1)'!E28+'PLAN. (1)'!E$73*'PLAN. (1)'!$J28</f>
        <v>0</v>
      </c>
      <c r="G28" s="13">
        <f>'PLAN. (1)'!F28+'PLAN. (1)'!F$73*'PLAN. (1)'!$J28</f>
        <v>0</v>
      </c>
      <c r="H28" s="13">
        <f>'PLAN. (1)'!G28+'PLAN. (1)'!G$73*'PLAN. (1)'!$J28</f>
        <v>0</v>
      </c>
      <c r="I28" s="13">
        <f>'PLAN. (1)'!G28+'PLAN. (1)'!G$73*'PLAN. (1)'!$J28</f>
        <v>0</v>
      </c>
      <c r="J28" s="13">
        <f>'PLAN. (1)'!H28+'PLAN. (1)'!H$73*'PLAN. (1)'!$J28</f>
        <v>0</v>
      </c>
      <c r="K28" s="16">
        <f t="shared" si="9"/>
        <v>0</v>
      </c>
      <c r="L28" s="2"/>
      <c r="O28" s="2"/>
    </row>
    <row r="29" spans="1:15" ht="14.4" x14ac:dyDescent="0.3">
      <c r="A29" s="84">
        <f>'PLAN. (1)'!A29</f>
        <v>520</v>
      </c>
      <c r="B29" s="49">
        <f>LOOKUP(A29,'Kontni plan'!$A$1:$A$2000,'Kontni plan'!$C$1:$C$2000)</f>
        <v>52</v>
      </c>
      <c r="C29" s="39" t="str">
        <f>'PLAN. (1)'!B29</f>
        <v xml:space="preserve"> Troškovi plaća  </v>
      </c>
      <c r="D29" s="13">
        <f>'PLAN. (1)'!C29+'PLAN. (1)'!C$73*'PLAN. (1)'!$J29</f>
        <v>0</v>
      </c>
      <c r="E29" s="13">
        <f>'PLAN. (1)'!D29+'PLAN. (1)'!D$73*'PLAN. (1)'!$J29</f>
        <v>0</v>
      </c>
      <c r="F29" s="13">
        <f>'PLAN. (1)'!E29+'PLAN. (1)'!E$73*'PLAN. (1)'!$J29</f>
        <v>0</v>
      </c>
      <c r="G29" s="13">
        <f>'PLAN. (1)'!F29+'PLAN. (1)'!F$73*'PLAN. (1)'!$J29</f>
        <v>0</v>
      </c>
      <c r="H29" s="13">
        <f>'PLAN. (1)'!G29+'PLAN. (1)'!G$73*'PLAN. (1)'!$J29</f>
        <v>0</v>
      </c>
      <c r="I29" s="13">
        <f>'PLAN. (1)'!G29+'PLAN. (1)'!G$73*'PLAN. (1)'!$J29</f>
        <v>0</v>
      </c>
      <c r="J29" s="13">
        <f>'PLAN. (1)'!H29+'PLAN. (1)'!H$73*'PLAN. (1)'!$J29</f>
        <v>0</v>
      </c>
      <c r="K29" s="16">
        <f t="shared" si="9"/>
        <v>0</v>
      </c>
      <c r="L29" s="2"/>
      <c r="O29" s="2"/>
    </row>
    <row r="30" spans="1:15" ht="14.4" x14ac:dyDescent="0.3">
      <c r="A30" s="84">
        <f>'PLAN. (1)'!A30</f>
        <v>521</v>
      </c>
      <c r="B30" s="49">
        <f>LOOKUP(A30,'Kontni plan'!$A$1:$A$2000,'Kontni plan'!$C$1:$C$2000)</f>
        <v>52</v>
      </c>
      <c r="C30" s="39" t="str">
        <f>'PLAN. (1)'!B30</f>
        <v xml:space="preserve"> Troškovi naknada plaća  </v>
      </c>
      <c r="D30" s="13">
        <f>'PLAN. (1)'!C30+'PLAN. (1)'!C$73*'PLAN. (1)'!$J30</f>
        <v>0</v>
      </c>
      <c r="E30" s="13">
        <f>'PLAN. (1)'!D30+'PLAN. (1)'!D$73*'PLAN. (1)'!$J30</f>
        <v>0</v>
      </c>
      <c r="F30" s="13">
        <f>'PLAN. (1)'!E30+'PLAN. (1)'!E$73*'PLAN. (1)'!$J30</f>
        <v>0</v>
      </c>
      <c r="G30" s="13">
        <f>'PLAN. (1)'!F30+'PLAN. (1)'!F$73*'PLAN. (1)'!$J30</f>
        <v>0</v>
      </c>
      <c r="H30" s="13">
        <f>'PLAN. (1)'!G30+'PLAN. (1)'!G$73*'PLAN. (1)'!$J30</f>
        <v>0</v>
      </c>
      <c r="I30" s="13">
        <f>'PLAN. (1)'!G30+'PLAN. (1)'!G$73*'PLAN. (1)'!$J30</f>
        <v>0</v>
      </c>
      <c r="J30" s="13">
        <f>'PLAN. (1)'!H30+'PLAN. (1)'!H$73*'PLAN. (1)'!$J30</f>
        <v>0</v>
      </c>
      <c r="K30" s="16">
        <f t="shared" si="9"/>
        <v>0</v>
      </c>
      <c r="L30" s="2"/>
      <c r="O30" s="2"/>
    </row>
    <row r="31" spans="1:15" ht="14.4" x14ac:dyDescent="0.3">
      <c r="A31" s="84">
        <f>'PLAN. (1)'!A31</f>
        <v>523</v>
      </c>
      <c r="B31" s="49">
        <f>LOOKUP(A31,'Kontni plan'!$A$1:$A$2000,'Kontni plan'!$C$1:$C$2000)</f>
        <v>52</v>
      </c>
      <c r="C31" s="39" t="str">
        <f>'PLAN. (1)'!B31</f>
        <v xml:space="preserve"> Troškovi službenih putovanja zaposlenih  </v>
      </c>
      <c r="D31" s="13">
        <f>'PLAN. (1)'!C31+'PLAN. (1)'!C$73*'PLAN. (1)'!$J31</f>
        <v>0</v>
      </c>
      <c r="E31" s="13">
        <f>'PLAN. (1)'!D31+'PLAN. (1)'!D$73*'PLAN. (1)'!$J31</f>
        <v>0</v>
      </c>
      <c r="F31" s="13">
        <f>'PLAN. (1)'!E31+'PLAN. (1)'!E$73*'PLAN. (1)'!$J31</f>
        <v>0</v>
      </c>
      <c r="G31" s="13">
        <f>'PLAN. (1)'!F31+'PLAN. (1)'!F$73*'PLAN. (1)'!$J31</f>
        <v>0</v>
      </c>
      <c r="H31" s="13">
        <f>'PLAN. (1)'!G31+'PLAN. (1)'!G$73*'PLAN. (1)'!$J31</f>
        <v>0</v>
      </c>
      <c r="I31" s="13">
        <f>'PLAN. (1)'!G31+'PLAN. (1)'!G$73*'PLAN. (1)'!$J31</f>
        <v>0</v>
      </c>
      <c r="J31" s="13">
        <f>'PLAN. (1)'!H31+'PLAN. (1)'!H$73*'PLAN. (1)'!$J31</f>
        <v>0</v>
      </c>
      <c r="K31" s="16">
        <f t="shared" si="9"/>
        <v>0</v>
      </c>
      <c r="L31" s="2"/>
      <c r="O31" s="2"/>
    </row>
    <row r="32" spans="1:15" ht="14.4" x14ac:dyDescent="0.3">
      <c r="A32" s="84">
        <f>'PLAN. (1)'!A32</f>
        <v>524</v>
      </c>
      <c r="B32" s="49">
        <f>LOOKUP(A32,'Kontni plan'!$A$1:$A$2000,'Kontni plan'!$C$1:$C$2000)</f>
        <v>52</v>
      </c>
      <c r="C32" s="39" t="str">
        <f>'PLAN. (1)'!B32</f>
        <v xml:space="preserve"> Troškovi ostalih primanja, naknada i materijalnih prava zaposlenih  </v>
      </c>
      <c r="D32" s="13">
        <f>'PLAN. (1)'!C32+'PLAN. (1)'!C$73*'PLAN. (1)'!$J32</f>
        <v>0</v>
      </c>
      <c r="E32" s="13">
        <f>'PLAN. (1)'!D32+'PLAN. (1)'!D$73*'PLAN. (1)'!$J32</f>
        <v>0</v>
      </c>
      <c r="F32" s="13">
        <f>'PLAN. (1)'!E32+'PLAN. (1)'!E$73*'PLAN. (1)'!$J32</f>
        <v>0</v>
      </c>
      <c r="G32" s="13">
        <f>'PLAN. (1)'!F32+'PLAN. (1)'!F$73*'PLAN. (1)'!$J32</f>
        <v>0</v>
      </c>
      <c r="H32" s="13">
        <f>'PLAN. (1)'!G32+'PLAN. (1)'!G$73*'PLAN. (1)'!$J32</f>
        <v>0</v>
      </c>
      <c r="I32" s="13">
        <f>'PLAN. (1)'!G32+'PLAN. (1)'!G$73*'PLAN. (1)'!$J32</f>
        <v>0</v>
      </c>
      <c r="J32" s="13">
        <f>'PLAN. (1)'!H32+'PLAN. (1)'!H$73*'PLAN. (1)'!$J32</f>
        <v>0</v>
      </c>
      <c r="K32" s="16">
        <f t="shared" si="9"/>
        <v>0</v>
      </c>
      <c r="L32" s="2"/>
      <c r="O32" s="2"/>
    </row>
    <row r="33" spans="1:15" ht="14.4" x14ac:dyDescent="0.3">
      <c r="A33" s="84">
        <f>'PLAN. (1)'!A33</f>
        <v>527</v>
      </c>
      <c r="B33" s="49">
        <f>LOOKUP(A33,'Kontni plan'!$A$1:$A$2000,'Kontni plan'!$C$1:$C$2000)</f>
        <v>52</v>
      </c>
      <c r="C33" s="39" t="str">
        <f>'PLAN. (1)'!B33</f>
        <v xml:space="preserve"> Troškovi naknada članovima odbora, komisija i sl.  </v>
      </c>
      <c r="D33" s="13">
        <f>'PLAN. (1)'!C33+'PLAN. (1)'!C$73*'PLAN. (1)'!$J33</f>
        <v>0</v>
      </c>
      <c r="E33" s="13">
        <f>'PLAN. (1)'!D33+'PLAN. (1)'!D$73*'PLAN. (1)'!$J33</f>
        <v>0</v>
      </c>
      <c r="F33" s="13">
        <f>'PLAN. (1)'!E33+'PLAN. (1)'!E$73*'PLAN. (1)'!$J33</f>
        <v>0</v>
      </c>
      <c r="G33" s="13">
        <f>'PLAN. (1)'!F33+'PLAN. (1)'!F$73*'PLAN. (1)'!$J33</f>
        <v>0</v>
      </c>
      <c r="H33" s="13">
        <f>'PLAN. (1)'!G33+'PLAN. (1)'!G$73*'PLAN. (1)'!$J33</f>
        <v>0</v>
      </c>
      <c r="I33" s="13">
        <f>'PLAN. (1)'!G33+'PLAN. (1)'!G$73*'PLAN. (1)'!$J33</f>
        <v>0</v>
      </c>
      <c r="J33" s="13">
        <f>'PLAN. (1)'!H33+'PLAN. (1)'!H$73*'PLAN. (1)'!$J33</f>
        <v>0</v>
      </c>
      <c r="K33" s="16">
        <f t="shared" si="9"/>
        <v>0</v>
      </c>
      <c r="L33" s="2"/>
      <c r="O33" s="2"/>
    </row>
    <row r="34" spans="1:15" ht="14.4" x14ac:dyDescent="0.3">
      <c r="A34" s="84">
        <f>'PLAN. (1)'!A34</f>
        <v>529</v>
      </c>
      <c r="B34" s="49">
        <f>LOOKUP(A34,'Kontni plan'!$A$1:$A$2000,'Kontni plan'!$C$1:$C$2000)</f>
        <v>52</v>
      </c>
      <c r="C34" s="39" t="str">
        <f>'PLAN. (1)'!B34</f>
        <v xml:space="preserve"> Troškovi naknada ostalim fizičkim licima  </v>
      </c>
      <c r="D34" s="13">
        <f>'PLAN. (1)'!C34+'PLAN. (1)'!C$73*'PLAN. (1)'!$J34</f>
        <v>0</v>
      </c>
      <c r="E34" s="13">
        <f>'PLAN. (1)'!D34+'PLAN. (1)'!D$73*'PLAN. (1)'!$J34</f>
        <v>0</v>
      </c>
      <c r="F34" s="13">
        <f>'PLAN. (1)'!E34+'PLAN. (1)'!E$73*'PLAN. (1)'!$J34</f>
        <v>0</v>
      </c>
      <c r="G34" s="13">
        <f>'PLAN. (1)'!F34+'PLAN. (1)'!F$73*'PLAN. (1)'!$J34</f>
        <v>0</v>
      </c>
      <c r="H34" s="13">
        <f>'PLAN. (1)'!G34+'PLAN. (1)'!G$73*'PLAN. (1)'!$J34</f>
        <v>0</v>
      </c>
      <c r="I34" s="13">
        <f>'PLAN. (1)'!G34+'PLAN. (1)'!G$73*'PLAN. (1)'!$J34</f>
        <v>0</v>
      </c>
      <c r="J34" s="13">
        <f>'PLAN. (1)'!H34+'PLAN. (1)'!H$73*'PLAN. (1)'!$J34</f>
        <v>0</v>
      </c>
      <c r="K34" s="16">
        <f t="shared" si="9"/>
        <v>0</v>
      </c>
      <c r="L34" s="2"/>
      <c r="O34" s="2"/>
    </row>
    <row r="35" spans="1:15" ht="14.4" x14ac:dyDescent="0.3">
      <c r="A35" s="84">
        <f>'PLAN. (1)'!A35</f>
        <v>530</v>
      </c>
      <c r="B35" s="49">
        <f>LOOKUP(A35,'Kontni plan'!$A$1:$A$2000,'Kontni plan'!$C$1:$C$2000)</f>
        <v>53</v>
      </c>
      <c r="C35" s="39" t="str">
        <f>'PLAN. (1)'!B35</f>
        <v xml:space="preserve">  Troškovi usluga izrade i dorade učinaka  </v>
      </c>
      <c r="D35" s="13">
        <f>'PLAN. (1)'!C35+'PLAN. (1)'!C$73*'PLAN. (1)'!$J35</f>
        <v>0</v>
      </c>
      <c r="E35" s="13">
        <f>'PLAN. (1)'!D35+'PLAN. (1)'!D$73*'PLAN. (1)'!$J35</f>
        <v>0</v>
      </c>
      <c r="F35" s="13">
        <f>'PLAN. (1)'!E35+'PLAN. (1)'!E$73*'PLAN. (1)'!$J35</f>
        <v>0</v>
      </c>
      <c r="G35" s="13">
        <f>'PLAN. (1)'!F35+'PLAN. (1)'!F$73*'PLAN. (1)'!$J35</f>
        <v>0</v>
      </c>
      <c r="H35" s="13">
        <f>'PLAN. (1)'!G35+'PLAN. (1)'!G$73*'PLAN. (1)'!$J35</f>
        <v>0</v>
      </c>
      <c r="I35" s="13">
        <f>'PLAN. (1)'!G35+'PLAN. (1)'!G$73*'PLAN. (1)'!$J35</f>
        <v>0</v>
      </c>
      <c r="J35" s="13">
        <f>'PLAN. (1)'!H35+'PLAN. (1)'!H$73*'PLAN. (1)'!$J35</f>
        <v>0</v>
      </c>
      <c r="K35" s="16">
        <f t="shared" si="9"/>
        <v>0</v>
      </c>
      <c r="L35" s="2"/>
      <c r="O35" s="2"/>
    </row>
    <row r="36" spans="1:15" ht="14.4" x14ac:dyDescent="0.3">
      <c r="A36" s="84">
        <f>'PLAN. (1)'!A36</f>
        <v>531</v>
      </c>
      <c r="B36" s="49">
        <f>LOOKUP(A36,'Kontni plan'!$A$1:$A$2000,'Kontni plan'!$C$1:$C$2000)</f>
        <v>53</v>
      </c>
      <c r="C36" s="39" t="str">
        <f>'PLAN. (1)'!B36</f>
        <v xml:space="preserve"> Troškovi transportnih usluga  </v>
      </c>
      <c r="D36" s="13">
        <f>'PLAN. (1)'!C36+'PLAN. (1)'!C$73*'PLAN. (1)'!$J36</f>
        <v>0</v>
      </c>
      <c r="E36" s="13">
        <f>'PLAN. (1)'!D36+'PLAN. (1)'!D$73*'PLAN. (1)'!$J36</f>
        <v>0</v>
      </c>
      <c r="F36" s="13">
        <f>'PLAN. (1)'!E36+'PLAN. (1)'!E$73*'PLAN. (1)'!$J36</f>
        <v>0</v>
      </c>
      <c r="G36" s="13">
        <f>'PLAN. (1)'!F36+'PLAN. (1)'!F$73*'PLAN. (1)'!$J36</f>
        <v>0</v>
      </c>
      <c r="H36" s="13">
        <f>'PLAN. (1)'!G36+'PLAN. (1)'!G$73*'PLAN. (1)'!$J36</f>
        <v>0</v>
      </c>
      <c r="I36" s="13">
        <f>'PLAN. (1)'!G36+'PLAN. (1)'!G$73*'PLAN. (1)'!$J36</f>
        <v>0</v>
      </c>
      <c r="J36" s="13">
        <f>'PLAN. (1)'!H36+'PLAN. (1)'!H$73*'PLAN. (1)'!$J36</f>
        <v>0</v>
      </c>
      <c r="K36" s="16">
        <f t="shared" si="9"/>
        <v>0</v>
      </c>
      <c r="L36" s="2"/>
      <c r="O36" s="2"/>
    </row>
    <row r="37" spans="1:15" ht="14.4" x14ac:dyDescent="0.3">
      <c r="A37" s="84">
        <f>'PLAN. (1)'!A37</f>
        <v>532</v>
      </c>
      <c r="B37" s="49">
        <f>LOOKUP(A37,'Kontni plan'!$A$1:$A$2000,'Kontni plan'!$C$1:$C$2000)</f>
        <v>53</v>
      </c>
      <c r="C37" s="39" t="str">
        <f>'PLAN. (1)'!B37</f>
        <v xml:space="preserve"> Troškovi usluga održavanja  </v>
      </c>
      <c r="D37" s="13">
        <f>'PLAN. (1)'!C37+'PLAN. (1)'!C$73*'PLAN. (1)'!$J37</f>
        <v>0</v>
      </c>
      <c r="E37" s="13">
        <f>'PLAN. (1)'!D37+'PLAN. (1)'!D$73*'PLAN. (1)'!$J37</f>
        <v>0</v>
      </c>
      <c r="F37" s="13">
        <f>'PLAN. (1)'!E37+'PLAN. (1)'!E$73*'PLAN. (1)'!$J37</f>
        <v>0</v>
      </c>
      <c r="G37" s="13">
        <f>'PLAN. (1)'!F37+'PLAN. (1)'!F$73*'PLAN. (1)'!$J37</f>
        <v>0</v>
      </c>
      <c r="H37" s="13">
        <f>'PLAN. (1)'!G37+'PLAN. (1)'!G$73*'PLAN. (1)'!$J37</f>
        <v>0</v>
      </c>
      <c r="I37" s="13">
        <f>'PLAN. (1)'!G37+'PLAN. (1)'!G$73*'PLAN. (1)'!$J37</f>
        <v>0</v>
      </c>
      <c r="J37" s="13">
        <f>'PLAN. (1)'!H37+'PLAN. (1)'!H$73*'PLAN. (1)'!$J37</f>
        <v>0</v>
      </c>
      <c r="K37" s="16">
        <f t="shared" si="9"/>
        <v>0</v>
      </c>
      <c r="L37" s="2"/>
      <c r="O37" s="2"/>
    </row>
    <row r="38" spans="1:15" ht="14.4" x14ac:dyDescent="0.3">
      <c r="A38" s="84">
        <f>'PLAN. (1)'!A38</f>
        <v>533</v>
      </c>
      <c r="B38" s="49">
        <f>LOOKUP(A38,'Kontni plan'!$A$1:$A$2000,'Kontni plan'!$C$1:$C$2000)</f>
        <v>53</v>
      </c>
      <c r="C38" s="39" t="str">
        <f>'PLAN. (1)'!B38</f>
        <v xml:space="preserve"> Troškovi najma  </v>
      </c>
      <c r="D38" s="13">
        <f>'PLAN. (1)'!C38+'PLAN. (1)'!C$73*'PLAN. (1)'!$J38</f>
        <v>0</v>
      </c>
      <c r="E38" s="13">
        <f>'PLAN. (1)'!D38+'PLAN. (1)'!D$73*'PLAN. (1)'!$J38</f>
        <v>0</v>
      </c>
      <c r="F38" s="13">
        <f>'PLAN. (1)'!E38+'PLAN. (1)'!E$73*'PLAN. (1)'!$J38</f>
        <v>0</v>
      </c>
      <c r="G38" s="13">
        <f>'PLAN. (1)'!F38+'PLAN. (1)'!F$73*'PLAN. (1)'!$J38</f>
        <v>0</v>
      </c>
      <c r="H38" s="13">
        <f>'PLAN. (1)'!G38+'PLAN. (1)'!G$73*'PLAN. (1)'!$J38</f>
        <v>0</v>
      </c>
      <c r="I38" s="13">
        <f>'PLAN. (1)'!G38+'PLAN. (1)'!G$73*'PLAN. (1)'!$J38</f>
        <v>0</v>
      </c>
      <c r="J38" s="13">
        <f>'PLAN. (1)'!H38+'PLAN. (1)'!H$73*'PLAN. (1)'!$J38</f>
        <v>0</v>
      </c>
      <c r="K38" s="16">
        <f t="shared" si="9"/>
        <v>0</v>
      </c>
      <c r="L38" s="2"/>
      <c r="O38" s="2"/>
    </row>
    <row r="39" spans="1:15" ht="14.4" x14ac:dyDescent="0.3">
      <c r="A39" s="84">
        <f>'PLAN. (1)'!A39</f>
        <v>535</v>
      </c>
      <c r="B39" s="49">
        <f>LOOKUP(A39,'Kontni plan'!$A$1:$A$2000,'Kontni plan'!$C$1:$C$2000)</f>
        <v>53</v>
      </c>
      <c r="C39" s="39" t="str">
        <f>'PLAN. (1)'!B39</f>
        <v xml:space="preserve"> Troškovi reklame i sponzorstva  </v>
      </c>
      <c r="D39" s="13">
        <f>'PLAN. (1)'!C39+'PLAN. (1)'!C$73*'PLAN. (1)'!$J39</f>
        <v>0</v>
      </c>
      <c r="E39" s="13">
        <f>'PLAN. (1)'!D39+'PLAN. (1)'!D$73*'PLAN. (1)'!$J39</f>
        <v>0</v>
      </c>
      <c r="F39" s="13">
        <f>'PLAN. (1)'!E39+'PLAN. (1)'!E$73*'PLAN. (1)'!$J39</f>
        <v>0</v>
      </c>
      <c r="G39" s="13">
        <f>'PLAN. (1)'!F39+'PLAN. (1)'!F$73*'PLAN. (1)'!$J39</f>
        <v>0</v>
      </c>
      <c r="H39" s="13">
        <f>'PLAN. (1)'!G39+'PLAN. (1)'!G$73*'PLAN. (1)'!$J39</f>
        <v>0</v>
      </c>
      <c r="I39" s="13">
        <f>'PLAN. (1)'!G39+'PLAN. (1)'!G$73*'PLAN. (1)'!$J39</f>
        <v>0</v>
      </c>
      <c r="J39" s="13">
        <f>'PLAN. (1)'!H39+'PLAN. (1)'!H$73*'PLAN. (1)'!$J39</f>
        <v>0</v>
      </c>
      <c r="K39" s="16">
        <f t="shared" si="9"/>
        <v>0</v>
      </c>
      <c r="L39" s="2"/>
      <c r="O39" s="2"/>
    </row>
    <row r="40" spans="1:15" ht="14.4" x14ac:dyDescent="0.3">
      <c r="A40" s="84">
        <f>'PLAN. (1)'!A40</f>
        <v>539</v>
      </c>
      <c r="B40" s="49">
        <f>LOOKUP(A40,'Kontni plan'!$A$1:$A$2000,'Kontni plan'!$C$1:$C$2000)</f>
        <v>53</v>
      </c>
      <c r="C40" s="39" t="str">
        <f>'PLAN. (1)'!B40</f>
        <v xml:space="preserve"> Troškovi ostalih usluga  </v>
      </c>
      <c r="D40" s="13">
        <f>'PLAN. (1)'!C40+'PLAN. (1)'!C$73*'PLAN. (1)'!$J40</f>
        <v>0</v>
      </c>
      <c r="E40" s="13">
        <f>'PLAN. (1)'!D40+'PLAN. (1)'!D$73*'PLAN. (1)'!$J40</f>
        <v>0</v>
      </c>
      <c r="F40" s="13">
        <f>'PLAN. (1)'!E40+'PLAN. (1)'!E$73*'PLAN. (1)'!$J40</f>
        <v>0</v>
      </c>
      <c r="G40" s="13">
        <f>'PLAN. (1)'!F40+'PLAN. (1)'!F$73*'PLAN. (1)'!$J40</f>
        <v>0</v>
      </c>
      <c r="H40" s="13">
        <f>'PLAN. (1)'!G40+'PLAN. (1)'!G$73*'PLAN. (1)'!$J40</f>
        <v>0</v>
      </c>
      <c r="I40" s="13">
        <f>'PLAN. (1)'!G40+'PLAN. (1)'!G$73*'PLAN. (1)'!$J40</f>
        <v>0</v>
      </c>
      <c r="J40" s="13">
        <f>'PLAN. (1)'!H40+'PLAN. (1)'!H$73*'PLAN. (1)'!$J40</f>
        <v>0</v>
      </c>
      <c r="K40" s="16">
        <f t="shared" si="9"/>
        <v>0</v>
      </c>
      <c r="L40" s="2"/>
      <c r="O40" s="2"/>
    </row>
    <row r="41" spans="1:15" ht="14.4" x14ac:dyDescent="0.3">
      <c r="A41" s="84">
        <f>'PLAN. (1)'!A41</f>
        <v>540</v>
      </c>
      <c r="B41" s="49">
        <f>LOOKUP(A41,'Kontni plan'!$A$1:$A$2000,'Kontni plan'!$C$1:$C$2000)</f>
        <v>54</v>
      </c>
      <c r="C41" s="39" t="str">
        <f>'PLAN. (1)'!B41</f>
        <v xml:space="preserve"> Amortizacija do visine porezno priznatih rashoda  </v>
      </c>
      <c r="D41" s="13">
        <f>'PLAN. (1)'!C41+'PLAN. (1)'!C$73*'PLAN. (1)'!$J41</f>
        <v>0</v>
      </c>
      <c r="E41" s="13">
        <f>'PLAN. (1)'!D41+'PLAN. (1)'!D$73*'PLAN. (1)'!$J41</f>
        <v>0</v>
      </c>
      <c r="F41" s="13">
        <f>'PLAN. (1)'!E41+'PLAN. (1)'!E$73*'PLAN. (1)'!$J41</f>
        <v>0</v>
      </c>
      <c r="G41" s="13">
        <f>'PLAN. (1)'!F41+'PLAN. (1)'!F$73*'PLAN. (1)'!$J41</f>
        <v>0</v>
      </c>
      <c r="H41" s="13">
        <f>'PLAN. (1)'!G41+'PLAN. (1)'!G$73*'PLAN. (1)'!$J41</f>
        <v>0</v>
      </c>
      <c r="I41" s="13">
        <f>'PLAN. (1)'!G41+'PLAN. (1)'!G$73*'PLAN. (1)'!$J41</f>
        <v>0</v>
      </c>
      <c r="J41" s="13">
        <f>'PLAN. (1)'!H41+'PLAN. (1)'!H$73*'PLAN. (1)'!$J41</f>
        <v>0</v>
      </c>
      <c r="K41" s="16">
        <f t="shared" si="9"/>
        <v>0</v>
      </c>
      <c r="L41" s="2"/>
      <c r="O41" s="2"/>
    </row>
    <row r="42" spans="1:15" ht="14.4" x14ac:dyDescent="0.3">
      <c r="A42" s="84">
        <f>'PLAN. (1)'!A42</f>
        <v>550</v>
      </c>
      <c r="B42" s="49">
        <f>LOOKUP(A42,'Kontni plan'!$A$1:$A$2000,'Kontni plan'!$C$1:$C$2000)</f>
        <v>55</v>
      </c>
      <c r="C42" s="39" t="str">
        <f>'PLAN. (1)'!B42</f>
        <v xml:space="preserve"> Troškovi ostalih usluga  </v>
      </c>
      <c r="D42" s="13">
        <f>'PLAN. (1)'!C42+'PLAN. (1)'!C$73*'PLAN. (1)'!$J42</f>
        <v>0</v>
      </c>
      <c r="E42" s="13">
        <f>'PLAN. (1)'!D42+'PLAN. (1)'!D$73*'PLAN. (1)'!$J42</f>
        <v>0</v>
      </c>
      <c r="F42" s="13">
        <f>'PLAN. (1)'!E42+'PLAN. (1)'!E$73*'PLAN. (1)'!$J42</f>
        <v>0</v>
      </c>
      <c r="G42" s="13">
        <f>'PLAN. (1)'!F42+'PLAN. (1)'!F$73*'PLAN. (1)'!$J42</f>
        <v>0</v>
      </c>
      <c r="H42" s="13">
        <f>'PLAN. (1)'!G42+'PLAN. (1)'!G$73*'PLAN. (1)'!$J42</f>
        <v>0</v>
      </c>
      <c r="I42" s="13">
        <f>'PLAN. (1)'!G42+'PLAN. (1)'!G$73*'PLAN. (1)'!$J42</f>
        <v>0</v>
      </c>
      <c r="J42" s="13">
        <f>'PLAN. (1)'!H42+'PLAN. (1)'!H$73*'PLAN. (1)'!$J42</f>
        <v>0</v>
      </c>
      <c r="K42" s="16">
        <f t="shared" si="9"/>
        <v>0</v>
      </c>
      <c r="L42" s="2"/>
      <c r="O42" s="2"/>
    </row>
    <row r="43" spans="1:15" ht="14.4" x14ac:dyDescent="0.3">
      <c r="A43" s="84">
        <f>'PLAN. (1)'!A43</f>
        <v>551</v>
      </c>
      <c r="B43" s="49">
        <f>LOOKUP(A43,'Kontni plan'!$A$1:$A$2000,'Kontni plan'!$C$1:$C$2000)</f>
        <v>55</v>
      </c>
      <c r="C43" s="39" t="str">
        <f>'PLAN. (1)'!B43</f>
        <v xml:space="preserve"> Troškovi reprezentacije  </v>
      </c>
      <c r="D43" s="13">
        <f>'PLAN. (1)'!C43+'PLAN. (1)'!C$73*'PLAN. (1)'!$J43</f>
        <v>0</v>
      </c>
      <c r="E43" s="13">
        <f>'PLAN. (1)'!D43+'PLAN. (1)'!D$73*'PLAN. (1)'!$J43</f>
        <v>0</v>
      </c>
      <c r="F43" s="13">
        <f>'PLAN. (1)'!E43+'PLAN. (1)'!E$73*'PLAN. (1)'!$J43</f>
        <v>0</v>
      </c>
      <c r="G43" s="13">
        <f>'PLAN. (1)'!F43+'PLAN. (1)'!F$73*'PLAN. (1)'!$J43</f>
        <v>0</v>
      </c>
      <c r="H43" s="13">
        <f>'PLAN. (1)'!G43+'PLAN. (1)'!G$73*'PLAN. (1)'!$J43</f>
        <v>0</v>
      </c>
      <c r="I43" s="13">
        <f>'PLAN. (1)'!G43+'PLAN. (1)'!G$73*'PLAN. (1)'!$J43</f>
        <v>0</v>
      </c>
      <c r="J43" s="13">
        <f>'PLAN. (1)'!H43+'PLAN. (1)'!H$73*'PLAN. (1)'!$J43</f>
        <v>0</v>
      </c>
      <c r="K43" s="16">
        <f t="shared" si="9"/>
        <v>0</v>
      </c>
      <c r="L43" s="2"/>
      <c r="O43" s="2"/>
    </row>
    <row r="44" spans="1:15" ht="14.4" x14ac:dyDescent="0.3">
      <c r="A44" s="84">
        <f>'PLAN. (1)'!A44</f>
        <v>552</v>
      </c>
      <c r="B44" s="49">
        <f>LOOKUP(A44,'Kontni plan'!$A$1:$A$2000,'Kontni plan'!$C$1:$C$2000)</f>
        <v>55</v>
      </c>
      <c r="C44" s="39" t="str">
        <f>'PLAN. (1)'!B44</f>
        <v xml:space="preserve"> Troškovi premija osiguranja  </v>
      </c>
      <c r="D44" s="13">
        <f>'PLAN. (1)'!C44+'PLAN. (1)'!C$73*'PLAN. (1)'!$J44</f>
        <v>0</v>
      </c>
      <c r="E44" s="13">
        <f>'PLAN. (1)'!D44+'PLAN. (1)'!D$73*'PLAN. (1)'!$J44</f>
        <v>0</v>
      </c>
      <c r="F44" s="13">
        <f>'PLAN. (1)'!E44+'PLAN. (1)'!E$73*'PLAN. (1)'!$J44</f>
        <v>0</v>
      </c>
      <c r="G44" s="13">
        <f>'PLAN. (1)'!F44+'PLAN. (1)'!F$73*'PLAN. (1)'!$J44</f>
        <v>0</v>
      </c>
      <c r="H44" s="13">
        <f>'PLAN. (1)'!G44+'PLAN. (1)'!G$73*'PLAN. (1)'!$J44</f>
        <v>0</v>
      </c>
      <c r="I44" s="13">
        <f>'PLAN. (1)'!G44+'PLAN. (1)'!G$73*'PLAN. (1)'!$J44</f>
        <v>0</v>
      </c>
      <c r="J44" s="13">
        <f>'PLAN. (1)'!H44+'PLAN. (1)'!H$73*'PLAN. (1)'!$J44</f>
        <v>0</v>
      </c>
      <c r="K44" s="16">
        <f t="shared" si="9"/>
        <v>0</v>
      </c>
      <c r="L44" s="2"/>
      <c r="O44" s="2"/>
    </row>
    <row r="45" spans="1:15" ht="14.4" x14ac:dyDescent="0.3">
      <c r="A45" s="84">
        <f>'PLAN. (1)'!A45</f>
        <v>553</v>
      </c>
      <c r="B45" s="49">
        <f>LOOKUP(A45,'Kontni plan'!$A$1:$A$2000,'Kontni plan'!$C$1:$C$2000)</f>
        <v>55</v>
      </c>
      <c r="C45" s="39" t="str">
        <f>'PLAN. (1)'!B45</f>
        <v xml:space="preserve"> Troškovi platnog prometa  </v>
      </c>
      <c r="D45" s="13">
        <f>'PLAN. (1)'!C45+'PLAN. (1)'!C$73*'PLAN. (1)'!$J45</f>
        <v>0</v>
      </c>
      <c r="E45" s="13">
        <f>'PLAN. (1)'!D45+'PLAN. (1)'!D$73*'PLAN. (1)'!$J45</f>
        <v>0</v>
      </c>
      <c r="F45" s="13">
        <f>'PLAN. (1)'!E45+'PLAN. (1)'!E$73*'PLAN. (1)'!$J45</f>
        <v>0</v>
      </c>
      <c r="G45" s="13">
        <f>'PLAN. (1)'!F45+'PLAN. (1)'!F$73*'PLAN. (1)'!$J45</f>
        <v>0</v>
      </c>
      <c r="H45" s="13">
        <f>'PLAN. (1)'!G45+'PLAN. (1)'!G$73*'PLAN. (1)'!$J45</f>
        <v>0</v>
      </c>
      <c r="I45" s="13">
        <f>'PLAN. (1)'!G45+'PLAN. (1)'!G$73*'PLAN. (1)'!$J45</f>
        <v>0</v>
      </c>
      <c r="J45" s="13">
        <f>'PLAN. (1)'!H45+'PLAN. (1)'!H$73*'PLAN. (1)'!$J45</f>
        <v>0</v>
      </c>
      <c r="K45" s="16">
        <f t="shared" si="9"/>
        <v>0</v>
      </c>
      <c r="L45" s="2"/>
      <c r="O45" s="2"/>
    </row>
    <row r="46" spans="1:15" ht="14.4" x14ac:dyDescent="0.3">
      <c r="A46" s="84">
        <f>'PLAN. (1)'!A46</f>
        <v>554</v>
      </c>
      <c r="B46" s="49">
        <f>LOOKUP(A46,'Kontni plan'!$A$1:$A$2000,'Kontni plan'!$C$1:$C$2000)</f>
        <v>55</v>
      </c>
      <c r="C46" s="39" t="str">
        <f>'PLAN. (1)'!B46</f>
        <v xml:space="preserve"> Troškovi poštanskih i telekomunikacijskih usluga  </v>
      </c>
      <c r="D46" s="13">
        <f>'PLAN. (1)'!C46+'PLAN. (1)'!C$73*'PLAN. (1)'!$J46</f>
        <v>0</v>
      </c>
      <c r="E46" s="13">
        <f>'PLAN. (1)'!D46+'PLAN. (1)'!D$73*'PLAN. (1)'!$J46</f>
        <v>0</v>
      </c>
      <c r="F46" s="13">
        <f>'PLAN. (1)'!E46+'PLAN. (1)'!E$73*'PLAN. (1)'!$J46</f>
        <v>0</v>
      </c>
      <c r="G46" s="13">
        <f>'PLAN. (1)'!F46+'PLAN. (1)'!F$73*'PLAN. (1)'!$J46</f>
        <v>0</v>
      </c>
      <c r="H46" s="13">
        <f>'PLAN. (1)'!G46+'PLAN. (1)'!G$73*'PLAN. (1)'!$J46</f>
        <v>0</v>
      </c>
      <c r="I46" s="13">
        <f>'PLAN. (1)'!G46+'PLAN. (1)'!G$73*'PLAN. (1)'!$J46</f>
        <v>0</v>
      </c>
      <c r="J46" s="13">
        <f>'PLAN. (1)'!H46+'PLAN. (1)'!H$73*'PLAN. (1)'!$J46</f>
        <v>0</v>
      </c>
      <c r="K46" s="16">
        <f t="shared" si="9"/>
        <v>0</v>
      </c>
      <c r="L46" s="2"/>
      <c r="O46" s="2"/>
    </row>
    <row r="47" spans="1:15" ht="14.4" x14ac:dyDescent="0.3">
      <c r="A47" s="84">
        <f>'PLAN. (1)'!A47</f>
        <v>555</v>
      </c>
      <c r="B47" s="49">
        <f>LOOKUP(A47,'Kontni plan'!$A$1:$A$2000,'Kontni plan'!$C$1:$C$2000)</f>
        <v>55</v>
      </c>
      <c r="C47" s="39" t="str">
        <f>'PLAN. (1)'!B47</f>
        <v xml:space="preserve"> Troškovi poreza, naknada, taksi i drugih dažbina na teret pravnog lica  </v>
      </c>
      <c r="D47" s="13">
        <f>'PLAN. (1)'!C47+'PLAN. (1)'!C$73*'PLAN. (1)'!$J47</f>
        <v>0</v>
      </c>
      <c r="E47" s="13">
        <f>'PLAN. (1)'!D47+'PLAN. (1)'!D$73*'PLAN. (1)'!$J47</f>
        <v>0</v>
      </c>
      <c r="F47" s="13">
        <f>'PLAN. (1)'!E47+'PLAN. (1)'!E$73*'PLAN. (1)'!$J47</f>
        <v>0</v>
      </c>
      <c r="G47" s="13">
        <f>'PLAN. (1)'!F47+'PLAN. (1)'!F$73*'PLAN. (1)'!$J47</f>
        <v>0</v>
      </c>
      <c r="H47" s="13">
        <f>'PLAN. (1)'!G47+'PLAN. (1)'!G$73*'PLAN. (1)'!$J47</f>
        <v>0</v>
      </c>
      <c r="I47" s="13">
        <f>'PLAN. (1)'!G47+'PLAN. (1)'!G$73*'PLAN. (1)'!$J47</f>
        <v>0</v>
      </c>
      <c r="J47" s="13">
        <f>'PLAN. (1)'!H47+'PLAN. (1)'!H$73*'PLAN. (1)'!$J47</f>
        <v>0</v>
      </c>
      <c r="K47" s="16">
        <f t="shared" si="9"/>
        <v>0</v>
      </c>
      <c r="L47" s="2"/>
      <c r="O47" s="2"/>
    </row>
    <row r="48" spans="1:15" ht="14.4" x14ac:dyDescent="0.3">
      <c r="A48" s="84">
        <f>'PLAN. (1)'!A48</f>
        <v>556</v>
      </c>
      <c r="B48" s="49">
        <f>LOOKUP(A48,'Kontni plan'!$A$1:$A$2000,'Kontni plan'!$C$1:$C$2000)</f>
        <v>55</v>
      </c>
      <c r="C48" s="39" t="str">
        <f>'PLAN. (1)'!B48</f>
        <v xml:space="preserve"> Troškovi članskih doprinosa i sličnih obaveza  </v>
      </c>
      <c r="D48" s="13">
        <f>'PLAN. (1)'!C48+'PLAN. (1)'!C$73*'PLAN. (1)'!$J48</f>
        <v>0</v>
      </c>
      <c r="E48" s="13">
        <f>'PLAN. (1)'!D48+'PLAN. (1)'!D$73*'PLAN. (1)'!$J48</f>
        <v>0</v>
      </c>
      <c r="F48" s="13">
        <f>'PLAN. (1)'!E48+'PLAN. (1)'!E$73*'PLAN. (1)'!$J48</f>
        <v>0</v>
      </c>
      <c r="G48" s="13">
        <f>'PLAN. (1)'!F48+'PLAN. (1)'!F$73*'PLAN. (1)'!$J48</f>
        <v>0</v>
      </c>
      <c r="H48" s="13">
        <f>'PLAN. (1)'!G48+'PLAN. (1)'!G$73*'PLAN. (1)'!$J48</f>
        <v>0</v>
      </c>
      <c r="I48" s="13">
        <f>'PLAN. (1)'!G48+'PLAN. (1)'!G$73*'PLAN. (1)'!$J48</f>
        <v>0</v>
      </c>
      <c r="J48" s="13">
        <f>'PLAN. (1)'!H48+'PLAN. (1)'!H$73*'PLAN. (1)'!$J48</f>
        <v>0</v>
      </c>
      <c r="K48" s="16">
        <f t="shared" si="9"/>
        <v>0</v>
      </c>
      <c r="L48" s="2"/>
      <c r="O48" s="2"/>
    </row>
    <row r="49" spans="1:16" ht="14.4" x14ac:dyDescent="0.3">
      <c r="A49" s="84">
        <f>'PLAN. (1)'!A49</f>
        <v>559</v>
      </c>
      <c r="B49" s="49">
        <f>LOOKUP(A49,'Kontni plan'!$A$1:$A$2000,'Kontni plan'!$C$1:$C$2000)</f>
        <v>55</v>
      </c>
      <c r="C49" s="39" t="str">
        <f>'PLAN. (1)'!B49</f>
        <v xml:space="preserve"> Ostali nematerijalni troškovi  </v>
      </c>
      <c r="D49" s="13">
        <f>'PLAN. (1)'!C49+'PLAN. (1)'!C$73*'PLAN. (1)'!$J49</f>
        <v>0</v>
      </c>
      <c r="E49" s="13">
        <f>'PLAN. (1)'!D49+'PLAN. (1)'!D$73*'PLAN. (1)'!$J49</f>
        <v>0</v>
      </c>
      <c r="F49" s="13">
        <f>'PLAN. (1)'!E49+'PLAN. (1)'!E$73*'PLAN. (1)'!$J49</f>
        <v>0</v>
      </c>
      <c r="G49" s="13">
        <f>'PLAN. (1)'!F49+'PLAN. (1)'!F$73*'PLAN. (1)'!$J49</f>
        <v>0</v>
      </c>
      <c r="H49" s="13">
        <f>'PLAN. (1)'!G49+'PLAN. (1)'!G$73*'PLAN. (1)'!$J49</f>
        <v>0</v>
      </c>
      <c r="I49" s="13">
        <f>'PLAN. (1)'!G49+'PLAN. (1)'!G$73*'PLAN. (1)'!$J49</f>
        <v>0</v>
      </c>
      <c r="J49" s="13">
        <f>'PLAN. (1)'!H49+'PLAN. (1)'!H$73*'PLAN. (1)'!$J49</f>
        <v>0</v>
      </c>
      <c r="K49" s="16">
        <f t="shared" si="9"/>
        <v>0</v>
      </c>
      <c r="L49" s="2"/>
      <c r="O49" s="2"/>
    </row>
    <row r="50" spans="1:16" ht="14.4" x14ac:dyDescent="0.3">
      <c r="A50" s="84">
        <f>'PLAN. (1)'!A50</f>
        <v>0</v>
      </c>
      <c r="B50" s="49" t="e">
        <f>LOOKUP(A50,'Kontni plan'!$A$1:$A$2000,'Kontni plan'!$C$1:$C$2000)</f>
        <v>#N/A</v>
      </c>
      <c r="C50" s="39" t="e">
        <f>'PLAN. (1)'!B50</f>
        <v>#N/A</v>
      </c>
      <c r="D50" s="13">
        <f>'PLAN. (1)'!C50+'PLAN. (1)'!C$73*'PLAN. (1)'!$J50</f>
        <v>0</v>
      </c>
      <c r="E50" s="13">
        <f>'PLAN. (1)'!D50+'PLAN. (1)'!D$73*'PLAN. (1)'!$J50</f>
        <v>0</v>
      </c>
      <c r="F50" s="13">
        <f>'PLAN. (1)'!E50+'PLAN. (1)'!E$73*'PLAN. (1)'!$J50</f>
        <v>0</v>
      </c>
      <c r="G50" s="13">
        <f>'PLAN. (1)'!F50+'PLAN. (1)'!F$73*'PLAN. (1)'!$J50</f>
        <v>0</v>
      </c>
      <c r="H50" s="13">
        <f>'PLAN. (1)'!G50+'PLAN. (1)'!G$73*'PLAN. (1)'!$J50</f>
        <v>0</v>
      </c>
      <c r="I50" s="13">
        <f>'PLAN. (1)'!G50+'PLAN. (1)'!G$73*'PLAN. (1)'!$J50</f>
        <v>0</v>
      </c>
      <c r="J50" s="13">
        <f>'PLAN. (1)'!H50+'PLAN. (1)'!H$73*'PLAN. (1)'!$J50</f>
        <v>0</v>
      </c>
      <c r="K50" s="16">
        <f t="shared" si="9"/>
        <v>0</v>
      </c>
      <c r="L50" s="2"/>
      <c r="O50" s="2"/>
    </row>
    <row r="51" spans="1:16" ht="14.4" x14ac:dyDescent="0.3">
      <c r="A51" s="84">
        <f>'PLAN. (1)'!A51</f>
        <v>0</v>
      </c>
      <c r="B51" s="49" t="e">
        <f>LOOKUP(A51,'Kontni plan'!$A$1:$A$2000,'Kontni plan'!$C$1:$C$2000)</f>
        <v>#N/A</v>
      </c>
      <c r="C51" s="39" t="e">
        <f>'PLAN. (1)'!B51</f>
        <v>#N/A</v>
      </c>
      <c r="D51" s="13">
        <f>'PLAN. (1)'!C51+'PLAN. (1)'!C$73*'PLAN. (1)'!$J51</f>
        <v>0</v>
      </c>
      <c r="E51" s="13">
        <f>'PLAN. (1)'!D51+'PLAN. (1)'!D$73*'PLAN. (1)'!$J51</f>
        <v>0</v>
      </c>
      <c r="F51" s="13">
        <f>'PLAN. (1)'!E51+'PLAN. (1)'!E$73*'PLAN. (1)'!$J51</f>
        <v>0</v>
      </c>
      <c r="G51" s="13">
        <f>'PLAN. (1)'!F51+'PLAN. (1)'!F$73*'PLAN. (1)'!$J51</f>
        <v>0</v>
      </c>
      <c r="H51" s="13">
        <f>'PLAN. (1)'!G51+'PLAN. (1)'!G$73*'PLAN. (1)'!$J51</f>
        <v>0</v>
      </c>
      <c r="I51" s="13">
        <f>'PLAN. (1)'!G51+'PLAN. (1)'!G$73*'PLAN. (1)'!$J51</f>
        <v>0</v>
      </c>
      <c r="J51" s="13">
        <f>'PLAN. (1)'!H51+'PLAN. (1)'!H$73*'PLAN. (1)'!$J51</f>
        <v>0</v>
      </c>
      <c r="K51" s="16">
        <f t="shared" si="9"/>
        <v>0</v>
      </c>
      <c r="L51" s="2"/>
      <c r="O51" s="2"/>
    </row>
    <row r="52" spans="1:16" ht="14.4" x14ac:dyDescent="0.3">
      <c r="A52" s="84">
        <f>'PLAN. (1)'!A52</f>
        <v>0</v>
      </c>
      <c r="B52" s="49" t="e">
        <f>LOOKUP(A52,'Kontni plan'!$A$1:$A$2000,'Kontni plan'!$C$1:$C$2000)</f>
        <v>#N/A</v>
      </c>
      <c r="C52" s="39" t="e">
        <f>'PLAN. (1)'!B52</f>
        <v>#N/A</v>
      </c>
      <c r="D52" s="13">
        <f>'PLAN. (1)'!C52+'PLAN. (1)'!C$73*'PLAN. (1)'!$J52</f>
        <v>0</v>
      </c>
      <c r="E52" s="13">
        <f>'PLAN. (1)'!D52+'PLAN. (1)'!D$73*'PLAN. (1)'!$J52</f>
        <v>0</v>
      </c>
      <c r="F52" s="13">
        <f>'PLAN. (1)'!E52+'PLAN. (1)'!E$73*'PLAN. (1)'!$J52</f>
        <v>0</v>
      </c>
      <c r="G52" s="13">
        <f>'PLAN. (1)'!F52+'PLAN. (1)'!F$73*'PLAN. (1)'!$J52</f>
        <v>0</v>
      </c>
      <c r="H52" s="13">
        <f>'PLAN. (1)'!G52+'PLAN. (1)'!G$73*'PLAN. (1)'!$J52</f>
        <v>0</v>
      </c>
      <c r="I52" s="13">
        <f>'PLAN. (1)'!G52+'PLAN. (1)'!G$73*'PLAN. (1)'!$J52</f>
        <v>0</v>
      </c>
      <c r="J52" s="13">
        <f>'PLAN. (1)'!H52+'PLAN. (1)'!H$73*'PLAN. (1)'!$J52</f>
        <v>0</v>
      </c>
      <c r="K52" s="16">
        <f t="shared" si="9"/>
        <v>0</v>
      </c>
      <c r="L52" s="2"/>
      <c r="O52" s="2"/>
    </row>
    <row r="53" spans="1:16" ht="14.4" x14ac:dyDescent="0.3">
      <c r="A53" s="84">
        <f>'PLAN. (1)'!A53</f>
        <v>0</v>
      </c>
      <c r="B53" s="49" t="e">
        <f>LOOKUP(A53,'Kontni plan'!$A$1:$A$2000,'Kontni plan'!$C$1:$C$2000)</f>
        <v>#N/A</v>
      </c>
      <c r="C53" s="39" t="e">
        <f>'PLAN. (1)'!B53</f>
        <v>#N/A</v>
      </c>
      <c r="D53" s="13">
        <f>'PLAN. (1)'!C53+'PLAN. (1)'!C$73*'PLAN. (1)'!$J53</f>
        <v>0</v>
      </c>
      <c r="E53" s="13">
        <f>'PLAN. (1)'!D53+'PLAN. (1)'!D$73*'PLAN. (1)'!$J53</f>
        <v>0</v>
      </c>
      <c r="F53" s="13">
        <f>'PLAN. (1)'!E53+'PLAN. (1)'!E$73*'PLAN. (1)'!$J53</f>
        <v>0</v>
      </c>
      <c r="G53" s="13">
        <f>'PLAN. (1)'!F53+'PLAN. (1)'!F$73*'PLAN. (1)'!$J53</f>
        <v>0</v>
      </c>
      <c r="H53" s="13">
        <f>'PLAN. (1)'!G53+'PLAN. (1)'!G$73*'PLAN. (1)'!$J53</f>
        <v>0</v>
      </c>
      <c r="I53" s="13">
        <f>'PLAN. (1)'!G53+'PLAN. (1)'!G$73*'PLAN. (1)'!$J53</f>
        <v>0</v>
      </c>
      <c r="J53" s="13">
        <f>'PLAN. (1)'!H53+'PLAN. (1)'!H$73*'PLAN. (1)'!$J53</f>
        <v>0</v>
      </c>
      <c r="K53" s="16">
        <f t="shared" si="9"/>
        <v>0</v>
      </c>
      <c r="L53" s="2"/>
      <c r="O53" s="2"/>
    </row>
    <row r="54" spans="1:16" ht="14.4" x14ac:dyDescent="0.3">
      <c r="A54" s="84">
        <f>'PLAN. (1)'!A54</f>
        <v>0</v>
      </c>
      <c r="B54" s="49" t="e">
        <f>LOOKUP(A54,'Kontni plan'!$A$1:$A$2000,'Kontni plan'!$C$1:$C$2000)</f>
        <v>#N/A</v>
      </c>
      <c r="C54" s="39" t="e">
        <f>'PLAN. (1)'!B54</f>
        <v>#N/A</v>
      </c>
      <c r="D54" s="13">
        <f>'PLAN. (1)'!C54+'PLAN. (1)'!C$73*'PLAN. (1)'!$J54</f>
        <v>0</v>
      </c>
      <c r="E54" s="13">
        <f>'PLAN. (1)'!D54+'PLAN. (1)'!D$73*'PLAN. (1)'!$J54</f>
        <v>0</v>
      </c>
      <c r="F54" s="13">
        <f>'PLAN. (1)'!E54+'PLAN. (1)'!E$73*'PLAN. (1)'!$J54</f>
        <v>0</v>
      </c>
      <c r="G54" s="13">
        <f>'PLAN. (1)'!F54+'PLAN. (1)'!F$73*'PLAN. (1)'!$J54</f>
        <v>0</v>
      </c>
      <c r="H54" s="13">
        <f>'PLAN. (1)'!G54+'PLAN. (1)'!G$73*'PLAN. (1)'!$J54</f>
        <v>0</v>
      </c>
      <c r="I54" s="13">
        <f>'PLAN. (1)'!G54+'PLAN. (1)'!G$73*'PLAN. (1)'!$J54</f>
        <v>0</v>
      </c>
      <c r="J54" s="13">
        <f>'PLAN. (1)'!H54+'PLAN. (1)'!H$73*'PLAN. (1)'!$J54</f>
        <v>0</v>
      </c>
      <c r="K54" s="16">
        <f t="shared" si="9"/>
        <v>0</v>
      </c>
      <c r="L54" s="2"/>
      <c r="O54" s="2"/>
    </row>
    <row r="55" spans="1:16" s="4" customFormat="1" ht="14.4" x14ac:dyDescent="0.3">
      <c r="A55" s="103"/>
      <c r="B55" s="104"/>
      <c r="C55" s="105" t="str">
        <f>'PLAN. (1)'!B55</f>
        <v>POSLOVNI RASHODI</v>
      </c>
      <c r="D55" s="9">
        <f>SUM(D25:D54)</f>
        <v>0</v>
      </c>
      <c r="E55" s="9">
        <f t="shared" ref="E55:K55" si="10">SUM(E25:E54)</f>
        <v>0</v>
      </c>
      <c r="F55" s="9">
        <f t="shared" si="10"/>
        <v>0</v>
      </c>
      <c r="G55" s="9">
        <f t="shared" si="10"/>
        <v>0</v>
      </c>
      <c r="H55" s="9">
        <f t="shared" si="10"/>
        <v>0</v>
      </c>
      <c r="I55" s="9">
        <f t="shared" si="10"/>
        <v>0</v>
      </c>
      <c r="J55" s="9">
        <f t="shared" si="10"/>
        <v>0</v>
      </c>
      <c r="K55" s="9">
        <f t="shared" si="10"/>
        <v>0</v>
      </c>
      <c r="L55" s="2"/>
      <c r="M55" s="2"/>
      <c r="N55" s="6"/>
      <c r="O55" s="6"/>
      <c r="P55" s="6"/>
    </row>
    <row r="56" spans="1:16" ht="14.4" x14ac:dyDescent="0.3">
      <c r="A56" s="84">
        <f>'PLAN. (1)'!A56</f>
        <v>561</v>
      </c>
      <c r="B56" s="49">
        <f>LOOKUP(A56,'Kontni plan'!$A$1:$A$2000,'Kontni plan'!$C$1:$C$2000)</f>
        <v>56</v>
      </c>
      <c r="C56" s="39" t="str">
        <f>'PLAN. (1)'!B56</f>
        <v xml:space="preserve"> Rashodi od kamata od nepovezanih strana  </v>
      </c>
      <c r="D56" s="13">
        <f>'PLAN. (1)'!C56+'PLAN. (1)'!C$73*'PLAN. (1)'!$J56</f>
        <v>0</v>
      </c>
      <c r="E56" s="13">
        <f>'PLAN. (1)'!D56+'PLAN. (1)'!D$73*'PLAN. (1)'!$J56</f>
        <v>0</v>
      </c>
      <c r="F56" s="13">
        <f>'PLAN. (1)'!E56+'PLAN. (1)'!E$73*'PLAN. (1)'!$J56</f>
        <v>0</v>
      </c>
      <c r="G56" s="13">
        <f>'PLAN. (1)'!F56+'PLAN. (1)'!F$73*'PLAN. (1)'!$J56</f>
        <v>0</v>
      </c>
      <c r="H56" s="13">
        <f>'PLAN. (1)'!G56+'PLAN. (1)'!G$73*'PLAN. (1)'!$J56</f>
        <v>0</v>
      </c>
      <c r="I56" s="13">
        <f>'PLAN. (1)'!G56+'PLAN. (1)'!G$73*'PLAN. (1)'!$J56</f>
        <v>0</v>
      </c>
      <c r="J56" s="13">
        <f>'PLAN. (1)'!H56+'PLAN. (1)'!H$73*'PLAN. (1)'!$J56</f>
        <v>0</v>
      </c>
      <c r="K56" s="16">
        <f>SUM(D56:J56)</f>
        <v>0</v>
      </c>
      <c r="O56" s="2"/>
      <c r="P56" s="2"/>
    </row>
    <row r="57" spans="1:16" ht="14.4" x14ac:dyDescent="0.3">
      <c r="A57" s="84">
        <f>'PLAN. (1)'!A57</f>
        <v>569</v>
      </c>
      <c r="B57" s="49">
        <f>LOOKUP(A57,'Kontni plan'!$A$1:$A$2000,'Kontni plan'!$C$1:$C$2000)</f>
        <v>56</v>
      </c>
      <c r="C57" s="39" t="str">
        <f>'PLAN. (1)'!B57</f>
        <v xml:space="preserve"> Ostali finansijski rashodi  </v>
      </c>
      <c r="D57" s="13">
        <f>'PLAN. (1)'!C57+'PLAN. (1)'!C$73*'PLAN. (1)'!$J57</f>
        <v>0</v>
      </c>
      <c r="E57" s="13">
        <f>'PLAN. (1)'!D57+'PLAN. (1)'!D$73*'PLAN. (1)'!$J57</f>
        <v>0</v>
      </c>
      <c r="F57" s="13">
        <f>'PLAN. (1)'!E57+'PLAN. (1)'!E$73*'PLAN. (1)'!$J57</f>
        <v>0</v>
      </c>
      <c r="G57" s="13">
        <f>'PLAN. (1)'!F57+'PLAN. (1)'!F$73*'PLAN. (1)'!$J57</f>
        <v>0</v>
      </c>
      <c r="H57" s="13">
        <f>'PLAN. (1)'!G57+'PLAN. (1)'!G$73*'PLAN. (1)'!$J57</f>
        <v>0</v>
      </c>
      <c r="I57" s="13">
        <f>'PLAN. (1)'!G57+'PLAN. (1)'!G$73*'PLAN. (1)'!$J57</f>
        <v>0</v>
      </c>
      <c r="J57" s="13">
        <f>'PLAN. (1)'!H57+'PLAN. (1)'!H$73*'PLAN. (1)'!$J57</f>
        <v>0</v>
      </c>
      <c r="K57" s="16">
        <f t="shared" ref="K57:K59" si="11">SUM(D57:J57)</f>
        <v>0</v>
      </c>
      <c r="O57" s="2"/>
      <c r="P57" s="2"/>
    </row>
    <row r="58" spans="1:16" ht="14.4" x14ac:dyDescent="0.3">
      <c r="A58" s="84">
        <f>'PLAN. (1)'!A58</f>
        <v>0</v>
      </c>
      <c r="B58" s="49" t="e">
        <f>LOOKUP(A58,'Kontni plan'!$A$1:$A$2000,'Kontni plan'!$C$1:$C$2000)</f>
        <v>#N/A</v>
      </c>
      <c r="C58" s="39" t="e">
        <f>'PLAN. (1)'!B58</f>
        <v>#N/A</v>
      </c>
      <c r="D58" s="13">
        <f>'PLAN. (1)'!C58+'PLAN. (1)'!C$73*'PLAN. (1)'!$J58</f>
        <v>0</v>
      </c>
      <c r="E58" s="13">
        <f>'PLAN. (1)'!D58+'PLAN. (1)'!D$73*'PLAN. (1)'!$J58</f>
        <v>0</v>
      </c>
      <c r="F58" s="13">
        <f>'PLAN. (1)'!E58+'PLAN. (1)'!E$73*'PLAN. (1)'!$J58</f>
        <v>0</v>
      </c>
      <c r="G58" s="13">
        <f>'PLAN. (1)'!F58+'PLAN. (1)'!F$73*'PLAN. (1)'!$J58</f>
        <v>0</v>
      </c>
      <c r="H58" s="13">
        <f>'PLAN. (1)'!G58+'PLAN. (1)'!G$73*'PLAN. (1)'!$J58</f>
        <v>0</v>
      </c>
      <c r="I58" s="13">
        <f>'PLAN. (1)'!G58+'PLAN. (1)'!G$73*'PLAN. (1)'!$J58</f>
        <v>0</v>
      </c>
      <c r="J58" s="13">
        <f>'PLAN. (1)'!H58+'PLAN. (1)'!H$73*'PLAN. (1)'!$J58</f>
        <v>0</v>
      </c>
      <c r="K58" s="16">
        <f t="shared" si="11"/>
        <v>0</v>
      </c>
      <c r="O58" s="2"/>
      <c r="P58" s="2"/>
    </row>
    <row r="59" spans="1:16" ht="14.4" x14ac:dyDescent="0.3">
      <c r="A59" s="84">
        <f>'PLAN. (1)'!A59</f>
        <v>0</v>
      </c>
      <c r="B59" s="49" t="e">
        <f>LOOKUP(A59,'Kontni plan'!$A$1:$A$2000,'Kontni plan'!$C$1:$C$2000)</f>
        <v>#N/A</v>
      </c>
      <c r="C59" s="39" t="e">
        <f>'PLAN. (1)'!B59</f>
        <v>#N/A</v>
      </c>
      <c r="D59" s="13">
        <f>'PLAN. (1)'!C59+'PLAN. (1)'!C$73*'PLAN. (1)'!$J59</f>
        <v>0</v>
      </c>
      <c r="E59" s="13">
        <f>'PLAN. (1)'!D59+'PLAN. (1)'!D$73*'PLAN. (1)'!$J59</f>
        <v>0</v>
      </c>
      <c r="F59" s="13">
        <f>'PLAN. (1)'!E59+'PLAN. (1)'!E$73*'PLAN. (1)'!$J59</f>
        <v>0</v>
      </c>
      <c r="G59" s="13">
        <f>'PLAN. (1)'!F59+'PLAN. (1)'!F$73*'PLAN. (1)'!$J59</f>
        <v>0</v>
      </c>
      <c r="H59" s="13">
        <f>'PLAN. (1)'!G59+'PLAN. (1)'!G$73*'PLAN. (1)'!$J59</f>
        <v>0</v>
      </c>
      <c r="I59" s="13">
        <f>'PLAN. (1)'!G59+'PLAN. (1)'!G$73*'PLAN. (1)'!$J59</f>
        <v>0</v>
      </c>
      <c r="J59" s="13">
        <f>'PLAN. (1)'!H59+'PLAN. (1)'!H$73*'PLAN. (1)'!$J59</f>
        <v>0</v>
      </c>
      <c r="K59" s="16">
        <f t="shared" si="11"/>
        <v>0</v>
      </c>
      <c r="O59" s="2"/>
      <c r="P59" s="2"/>
    </row>
    <row r="60" spans="1:16" ht="14.4" x14ac:dyDescent="0.3">
      <c r="A60" s="103"/>
      <c r="B60" s="104"/>
      <c r="C60" s="105" t="str">
        <f>'PLAN. (1)'!B60</f>
        <v>FINANSIJSKI RASHODI</v>
      </c>
      <c r="D60" s="9">
        <f>SUM(D56:D59)</f>
        <v>0</v>
      </c>
      <c r="E60" s="9">
        <f t="shared" ref="E60:K60" si="12">SUM(E56:E59)</f>
        <v>0</v>
      </c>
      <c r="F60" s="9">
        <f t="shared" si="12"/>
        <v>0</v>
      </c>
      <c r="G60" s="9">
        <f t="shared" si="12"/>
        <v>0</v>
      </c>
      <c r="H60" s="9">
        <f t="shared" si="12"/>
        <v>0</v>
      </c>
      <c r="I60" s="9">
        <f t="shared" si="12"/>
        <v>0</v>
      </c>
      <c r="J60" s="9">
        <f t="shared" si="12"/>
        <v>0</v>
      </c>
      <c r="K60" s="9">
        <f t="shared" si="12"/>
        <v>0</v>
      </c>
      <c r="O60" s="2"/>
      <c r="P60" s="2"/>
    </row>
    <row r="61" spans="1:16" ht="14.4" x14ac:dyDescent="0.3">
      <c r="A61" s="84">
        <f>'PLAN. (1)'!A61</f>
        <v>575</v>
      </c>
      <c r="B61" s="49">
        <f>LOOKUP(A61,'Kontni plan'!$A$1:$A$2000,'Kontni plan'!$C$1:$C$2000)</f>
        <v>57</v>
      </c>
      <c r="C61" s="39" t="str">
        <f>'PLAN. (1)'!B61</f>
        <v xml:space="preserve"> Gubici od prodaje materijala  </v>
      </c>
      <c r="D61" s="13">
        <f>'PLAN. (1)'!C61+'PLAN. (1)'!C$73*'PLAN. (1)'!$J61</f>
        <v>0</v>
      </c>
      <c r="E61" s="13">
        <f>'PLAN. (1)'!D61+'PLAN. (1)'!D$73*'PLAN. (1)'!$J61</f>
        <v>0</v>
      </c>
      <c r="F61" s="13">
        <f>'PLAN. (1)'!E61+'PLAN. (1)'!E$73*'PLAN. (1)'!$J61</f>
        <v>0</v>
      </c>
      <c r="G61" s="13">
        <f>'PLAN. (1)'!F61+'PLAN. (1)'!F$73*'PLAN. (1)'!$J61</f>
        <v>0</v>
      </c>
      <c r="H61" s="13">
        <f>'PLAN. (1)'!G61+'PLAN. (1)'!G$73*'PLAN. (1)'!$J61</f>
        <v>0</v>
      </c>
      <c r="I61" s="13">
        <f>'PLAN. (1)'!G61+'PLAN. (1)'!G$73*'PLAN. (1)'!$J61</f>
        <v>0</v>
      </c>
      <c r="J61" s="13">
        <f>'PLAN. (1)'!H61+'PLAN. (1)'!H$73*'PLAN. (1)'!$J61</f>
        <v>0</v>
      </c>
      <c r="K61" s="16">
        <f>SUM(D61:J61)</f>
        <v>0</v>
      </c>
      <c r="O61" s="2"/>
    </row>
    <row r="62" spans="1:16" ht="14.4" x14ac:dyDescent="0.3">
      <c r="A62" s="84">
        <f>'PLAN. (1)'!A62</f>
        <v>578</v>
      </c>
      <c r="B62" s="49">
        <f>LOOKUP(A62,'Kontni plan'!$A$1:$A$2000,'Kontni plan'!$C$1:$C$2000)</f>
        <v>57</v>
      </c>
      <c r="C62" s="39" t="str">
        <f>'PLAN. (1)'!B62</f>
        <v xml:space="preserve"> Rashodi po osnovu ispravke vrijednosti i otpisa potraživanja  </v>
      </c>
      <c r="D62" s="13">
        <f>'PLAN. (1)'!C62+'PLAN. (1)'!C$73*'PLAN. (1)'!$J62</f>
        <v>0</v>
      </c>
      <c r="E62" s="13">
        <f>'PLAN. (1)'!D62+'PLAN. (1)'!D$73*'PLAN. (1)'!$J62</f>
        <v>0</v>
      </c>
      <c r="F62" s="13">
        <f>'PLAN. (1)'!E62+'PLAN. (1)'!E$73*'PLAN. (1)'!$J62</f>
        <v>0</v>
      </c>
      <c r="G62" s="13">
        <f>'PLAN. (1)'!F62+'PLAN. (1)'!F$73*'PLAN. (1)'!$J62</f>
        <v>0</v>
      </c>
      <c r="H62" s="13">
        <f>'PLAN. (1)'!G62+'PLAN. (1)'!G$73*'PLAN. (1)'!$J62</f>
        <v>0</v>
      </c>
      <c r="I62" s="13">
        <f>'PLAN. (1)'!G62+'PLAN. (1)'!G$73*'PLAN. (1)'!$J62</f>
        <v>0</v>
      </c>
      <c r="J62" s="13">
        <f>'PLAN. (1)'!H62+'PLAN. (1)'!H$73*'PLAN. (1)'!$J62</f>
        <v>0</v>
      </c>
      <c r="K62" s="16">
        <f t="shared" ref="K62:K67" si="13">SUM(D62:J62)</f>
        <v>0</v>
      </c>
      <c r="O62" s="2"/>
    </row>
    <row r="63" spans="1:16" ht="14.4" x14ac:dyDescent="0.3">
      <c r="A63" s="84">
        <f>'PLAN. (1)'!A63</f>
        <v>581</v>
      </c>
      <c r="B63" s="49">
        <f>LOOKUP(A63,'Kontni plan'!$A$1:$A$2000,'Kontni plan'!$C$1:$C$2000)</f>
        <v>58</v>
      </c>
      <c r="C63" s="39" t="str">
        <f>'PLAN. (1)'!B63</f>
        <v xml:space="preserve"> Umanjenje vrijednosti nekretnina, postrojenja i opreme  </v>
      </c>
      <c r="D63" s="13">
        <f>'PLAN. (1)'!C63+'PLAN. (1)'!C$73*'PLAN. (1)'!$J63</f>
        <v>0</v>
      </c>
      <c r="E63" s="13">
        <f>'PLAN. (1)'!D63+'PLAN. (1)'!D$73*'PLAN. (1)'!$J63</f>
        <v>0</v>
      </c>
      <c r="F63" s="13">
        <f>'PLAN. (1)'!E63+'PLAN. (1)'!E$73*'PLAN. (1)'!$J63</f>
        <v>0</v>
      </c>
      <c r="G63" s="13">
        <f>'PLAN. (1)'!F63+'PLAN. (1)'!F$73*'PLAN. (1)'!$J63</f>
        <v>0</v>
      </c>
      <c r="H63" s="13">
        <f>'PLAN. (1)'!G63+'PLAN. (1)'!G$73*'PLAN. (1)'!$J63</f>
        <v>0</v>
      </c>
      <c r="I63" s="13">
        <f>'PLAN. (1)'!G63+'PLAN. (1)'!G$73*'PLAN. (1)'!$J63</f>
        <v>0</v>
      </c>
      <c r="J63" s="13">
        <f>'PLAN. (1)'!H63+'PLAN. (1)'!H$73*'PLAN. (1)'!$J63</f>
        <v>0</v>
      </c>
      <c r="K63" s="16">
        <f t="shared" si="13"/>
        <v>0</v>
      </c>
      <c r="O63" s="2"/>
    </row>
    <row r="64" spans="1:16" ht="14.4" x14ac:dyDescent="0.3">
      <c r="A64" s="84">
        <f>'PLAN. (1)'!A64</f>
        <v>591</v>
      </c>
      <c r="B64" s="49">
        <f>LOOKUP(A64,'Kontni plan'!$A$1:$A$2000,'Kontni plan'!$C$1:$C$2000)</f>
        <v>59</v>
      </c>
      <c r="C64" s="39" t="str">
        <f>'PLAN. (1)'!B64</f>
        <v xml:space="preserve"> Rashodi po osnovu ispravki grešaka iz ranijih perioda  </v>
      </c>
      <c r="D64" s="13">
        <f>'PLAN. (1)'!C64+'PLAN. (1)'!C$73*'PLAN. (1)'!$J64</f>
        <v>0</v>
      </c>
      <c r="E64" s="13">
        <f>'PLAN. (1)'!D64+'PLAN. (1)'!D$73*'PLAN. (1)'!$J64</f>
        <v>0</v>
      </c>
      <c r="F64" s="13">
        <f>'PLAN. (1)'!E64+'PLAN. (1)'!E$73*'PLAN. (1)'!$J64</f>
        <v>0</v>
      </c>
      <c r="G64" s="13">
        <f>'PLAN. (1)'!F64+'PLAN. (1)'!F$73*'PLAN. (1)'!$J64</f>
        <v>0</v>
      </c>
      <c r="H64" s="13">
        <f>'PLAN. (1)'!G64+'PLAN. (1)'!G$73*'PLAN. (1)'!$J64</f>
        <v>0</v>
      </c>
      <c r="I64" s="13">
        <f>'PLAN. (1)'!G64+'PLAN. (1)'!G$73*'PLAN. (1)'!$J64</f>
        <v>0</v>
      </c>
      <c r="J64" s="13">
        <f>'PLAN. (1)'!H64+'PLAN. (1)'!H$73*'PLAN. (1)'!$J64</f>
        <v>0</v>
      </c>
      <c r="K64" s="16">
        <f t="shared" si="13"/>
        <v>0</v>
      </c>
      <c r="O64" s="2"/>
    </row>
    <row r="65" spans="1:16" ht="14.4" x14ac:dyDescent="0.3">
      <c r="A65" s="84">
        <f>'PLAN. (1)'!A65</f>
        <v>599</v>
      </c>
      <c r="B65" s="49">
        <f>LOOKUP(A65,'Kontni plan'!$A$1:$A$2000,'Kontni plan'!$C$1:$C$2000)</f>
        <v>59</v>
      </c>
      <c r="C65" s="39" t="str">
        <f>'PLAN. (1)'!B65</f>
        <v xml:space="preserve"> Prijenos rashoda  </v>
      </c>
      <c r="D65" s="13">
        <f>'PLAN. (1)'!C65+'PLAN. (1)'!C$73*'PLAN. (1)'!$J65</f>
        <v>0</v>
      </c>
      <c r="E65" s="13">
        <f>'PLAN. (1)'!D65+'PLAN. (1)'!D$73*'PLAN. (1)'!$J65</f>
        <v>0</v>
      </c>
      <c r="F65" s="13">
        <f>'PLAN. (1)'!E65+'PLAN. (1)'!E$73*'PLAN. (1)'!$J65</f>
        <v>0</v>
      </c>
      <c r="G65" s="13">
        <f>'PLAN. (1)'!F65+'PLAN. (1)'!F$73*'PLAN. (1)'!$J65</f>
        <v>0</v>
      </c>
      <c r="H65" s="13">
        <f>'PLAN. (1)'!G65+'PLAN. (1)'!G$73*'PLAN. (1)'!$J65</f>
        <v>0</v>
      </c>
      <c r="I65" s="13">
        <f>'PLAN. (1)'!G65+'PLAN. (1)'!G$73*'PLAN. (1)'!$J65</f>
        <v>0</v>
      </c>
      <c r="J65" s="13">
        <f>'PLAN. (1)'!H65+'PLAN. (1)'!H$73*'PLAN. (1)'!$J65</f>
        <v>0</v>
      </c>
      <c r="K65" s="16">
        <f t="shared" si="13"/>
        <v>0</v>
      </c>
      <c r="O65" s="2"/>
    </row>
    <row r="66" spans="1:16" ht="14.4" x14ac:dyDescent="0.3">
      <c r="A66" s="84">
        <f>'PLAN. (1)'!A66</f>
        <v>0</v>
      </c>
      <c r="B66" s="49" t="e">
        <f>LOOKUP(A66,'Kontni plan'!$A$1:$A$2000,'Kontni plan'!$C$1:$C$2000)</f>
        <v>#N/A</v>
      </c>
      <c r="C66" s="39" t="e">
        <f>'PLAN. (1)'!B66</f>
        <v>#N/A</v>
      </c>
      <c r="D66" s="13">
        <f>'PLAN. (1)'!C66+'PLAN. (1)'!C$73*'PLAN. (1)'!$J66</f>
        <v>0</v>
      </c>
      <c r="E66" s="13">
        <f>'PLAN. (1)'!D66+'PLAN. (1)'!D$73*'PLAN. (1)'!$J66</f>
        <v>0</v>
      </c>
      <c r="F66" s="13">
        <f>'PLAN. (1)'!E66+'PLAN. (1)'!E$73*'PLAN. (1)'!$J66</f>
        <v>0</v>
      </c>
      <c r="G66" s="13">
        <f>'PLAN. (1)'!F66+'PLAN. (1)'!F$73*'PLAN. (1)'!$J66</f>
        <v>0</v>
      </c>
      <c r="H66" s="13">
        <f>'PLAN. (1)'!G66+'PLAN. (1)'!G$73*'PLAN. (1)'!$J66</f>
        <v>0</v>
      </c>
      <c r="I66" s="13">
        <f>'PLAN. (1)'!G66+'PLAN. (1)'!G$73*'PLAN. (1)'!$J66</f>
        <v>0</v>
      </c>
      <c r="J66" s="13">
        <f>'PLAN. (1)'!H66+'PLAN. (1)'!H$73*'PLAN. (1)'!$J66</f>
        <v>0</v>
      </c>
      <c r="K66" s="16">
        <f t="shared" si="13"/>
        <v>0</v>
      </c>
      <c r="O66" s="2"/>
    </row>
    <row r="67" spans="1:16" ht="14.4" x14ac:dyDescent="0.3">
      <c r="A67" s="84">
        <f>'PLAN. (1)'!A67</f>
        <v>0</v>
      </c>
      <c r="B67" s="49" t="e">
        <f>LOOKUP(A67,'Kontni plan'!$A$1:$A$2000,'Kontni plan'!$C$1:$C$2000)</f>
        <v>#N/A</v>
      </c>
      <c r="C67" s="39" t="e">
        <f>'PLAN. (1)'!B67</f>
        <v>#N/A</v>
      </c>
      <c r="D67" s="13">
        <f>'PLAN. (1)'!C67+'PLAN. (1)'!C$73*'PLAN. (1)'!$J67</f>
        <v>0</v>
      </c>
      <c r="E67" s="13">
        <f>'PLAN. (1)'!D67+'PLAN. (1)'!D$73*'PLAN. (1)'!$J67</f>
        <v>0</v>
      </c>
      <c r="F67" s="13">
        <f>'PLAN. (1)'!E67+'PLAN. (1)'!E$73*'PLAN. (1)'!$J67</f>
        <v>0</v>
      </c>
      <c r="G67" s="13">
        <f>'PLAN. (1)'!F67+'PLAN. (1)'!F$73*'PLAN. (1)'!$J67</f>
        <v>0</v>
      </c>
      <c r="H67" s="13">
        <f>'PLAN. (1)'!G67+'PLAN. (1)'!G$73*'PLAN. (1)'!$J67</f>
        <v>0</v>
      </c>
      <c r="I67" s="13">
        <f>'PLAN. (1)'!G67+'PLAN. (1)'!G$73*'PLAN. (1)'!$J67</f>
        <v>0</v>
      </c>
      <c r="J67" s="13">
        <f>'PLAN. (1)'!H67+'PLAN. (1)'!H$73*'PLAN. (1)'!$J67</f>
        <v>0</v>
      </c>
      <c r="K67" s="16">
        <f t="shared" si="13"/>
        <v>0</v>
      </c>
      <c r="O67" s="2"/>
    </row>
    <row r="68" spans="1:16" ht="14.4" x14ac:dyDescent="0.3">
      <c r="A68" s="103"/>
      <c r="B68" s="104"/>
      <c r="C68" s="105" t="str">
        <f>'PLAN. (1)'!B68</f>
        <v>OSTALI RASHODI</v>
      </c>
      <c r="D68" s="9">
        <f>SUM(D61:D67)</f>
        <v>0</v>
      </c>
      <c r="E68" s="9">
        <f t="shared" ref="E68:K68" si="14">SUM(E61:E67)</f>
        <v>0</v>
      </c>
      <c r="F68" s="9">
        <f t="shared" si="14"/>
        <v>0</v>
      </c>
      <c r="G68" s="9">
        <f t="shared" si="14"/>
        <v>0</v>
      </c>
      <c r="H68" s="9">
        <f t="shared" si="14"/>
        <v>0</v>
      </c>
      <c r="I68" s="9">
        <f t="shared" si="14"/>
        <v>0</v>
      </c>
      <c r="J68" s="9">
        <f t="shared" si="14"/>
        <v>0</v>
      </c>
      <c r="K68" s="9">
        <f t="shared" si="14"/>
        <v>0</v>
      </c>
      <c r="O68" s="2"/>
    </row>
    <row r="69" spans="1:16" s="2" customFormat="1" ht="14.4" x14ac:dyDescent="0.3">
      <c r="A69" s="84"/>
      <c r="B69" s="49"/>
      <c r="C69" s="39" t="str">
        <f>'PLAN. (1)'!B69</f>
        <v>UKUPNI RASHODI</v>
      </c>
      <c r="D69" s="10">
        <f>D55+D60+D68</f>
        <v>0</v>
      </c>
      <c r="E69" s="10">
        <f t="shared" ref="E69:K69" si="15">E55+E60+E68</f>
        <v>0</v>
      </c>
      <c r="F69" s="10">
        <f t="shared" si="15"/>
        <v>0</v>
      </c>
      <c r="G69" s="10">
        <f t="shared" si="15"/>
        <v>0</v>
      </c>
      <c r="H69" s="10">
        <f t="shared" ref="H69" si="16">H55+H60+H68</f>
        <v>0</v>
      </c>
      <c r="I69" s="10">
        <f t="shared" si="15"/>
        <v>0</v>
      </c>
      <c r="J69" s="10">
        <f t="shared" ref="J69" si="17">J55+J60+J68</f>
        <v>0</v>
      </c>
      <c r="K69" s="10">
        <f t="shared" si="15"/>
        <v>0</v>
      </c>
      <c r="L69" s="1"/>
      <c r="O69" s="1"/>
      <c r="P69" s="1"/>
    </row>
    <row r="70" spans="1:16" s="2" customFormat="1" ht="14.4" x14ac:dyDescent="0.3">
      <c r="A70" s="84"/>
      <c r="B70" s="49"/>
      <c r="C70" s="39" t="str">
        <f>'PLAN. (1)'!B70</f>
        <v>RAZLIKA (Prihodi-Rashodi)</v>
      </c>
      <c r="D70" s="11">
        <f>D23-D69</f>
        <v>0</v>
      </c>
      <c r="E70" s="11">
        <f t="shared" ref="E70:K70" si="18">E23-E69</f>
        <v>0</v>
      </c>
      <c r="F70" s="11">
        <f t="shared" si="18"/>
        <v>0</v>
      </c>
      <c r="G70" s="11">
        <f t="shared" si="18"/>
        <v>0</v>
      </c>
      <c r="H70" s="11">
        <f t="shared" ref="H70" si="19">H23-H69</f>
        <v>0</v>
      </c>
      <c r="I70" s="11">
        <f t="shared" si="18"/>
        <v>0</v>
      </c>
      <c r="J70" s="11">
        <f t="shared" ref="J70" si="20">J23-J69</f>
        <v>0</v>
      </c>
      <c r="K70" s="11">
        <f t="shared" si="18"/>
        <v>0</v>
      </c>
      <c r="L70" s="1"/>
      <c r="O70" s="1"/>
      <c r="P70" s="1"/>
    </row>
    <row r="71" spans="1:16" s="2" customFormat="1" x14ac:dyDescent="0.25">
      <c r="A71" s="1"/>
      <c r="B71" s="1"/>
      <c r="C71" s="1"/>
      <c r="L71" s="1"/>
      <c r="O71" s="1"/>
      <c r="P71" s="1"/>
    </row>
    <row r="72" spans="1:16" x14ac:dyDescent="0.25">
      <c r="A72" s="14"/>
      <c r="B72" s="14"/>
      <c r="C72" s="14" t="s">
        <v>24</v>
      </c>
      <c r="D72" s="7">
        <f>D70-'PLAN. (1)'!C79</f>
        <v>0</v>
      </c>
      <c r="E72" s="7">
        <f>E70-'PLAN. (1)'!D79</f>
        <v>0</v>
      </c>
      <c r="F72" s="7">
        <f>F70-'PLAN. (1)'!E79</f>
        <v>0</v>
      </c>
      <c r="G72" s="7">
        <f>G70-'PLAN. (1)'!F79</f>
        <v>0</v>
      </c>
      <c r="H72" s="7">
        <f>H70-'PLAN. (1)'!G79</f>
        <v>0</v>
      </c>
      <c r="I72" s="7">
        <f>I70-'PLAN. (1)'!H79</f>
        <v>0</v>
      </c>
      <c r="J72" s="7">
        <f>J70-'PLAN. (1)'!I79</f>
        <v>0</v>
      </c>
      <c r="K72" s="7">
        <f>K70-'PLAN. (1)'!K79</f>
        <v>0</v>
      </c>
    </row>
  </sheetData>
  <sheetProtection algorithmName="SHA-512" hashValue="NJcoksZbmqbr+uVh4Vhg9PSC2zQnZDCBzcToQn5F/3dvdHVODyqdOE+1gbqwXFVZX12eqwLrmsUBeidWIHMIvw==" saltValue="9Toosc+HDAmtFjwwm+ZFwA==" spinCount="100000" sheet="1" objects="1" scenarios="1"/>
  <mergeCells count="1">
    <mergeCell ref="D1:I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7A739-7286-486B-9DD3-E8E1997079F7}">
  <dimension ref="A1:P30"/>
  <sheetViews>
    <sheetView topLeftCell="A7" workbookViewId="0">
      <selection activeCell="E17" sqref="E17"/>
    </sheetView>
  </sheetViews>
  <sheetFormatPr defaultRowHeight="14.4" x14ac:dyDescent="0.3"/>
  <cols>
    <col min="2" max="2" width="101.77734375" customWidth="1"/>
    <col min="3" max="3" width="9.5546875" style="5" customWidth="1"/>
    <col min="4" max="10" width="8.88671875" style="5"/>
  </cols>
  <sheetData>
    <row r="1" spans="1:16" x14ac:dyDescent="0.3">
      <c r="A1" s="8" t="s">
        <v>36</v>
      </c>
      <c r="B1" s="8" t="s">
        <v>37</v>
      </c>
      <c r="C1" s="117" t="s">
        <v>17</v>
      </c>
      <c r="D1" s="117"/>
      <c r="E1" s="117"/>
      <c r="F1" s="117"/>
      <c r="G1" s="117"/>
      <c r="H1" s="117"/>
      <c r="I1" s="102"/>
      <c r="J1" s="8"/>
    </row>
    <row r="2" spans="1:16" x14ac:dyDescent="0.3">
      <c r="A2" s="8"/>
      <c r="B2" s="8"/>
      <c r="C2" s="8" t="str">
        <f>'PLAN. (1)'!C2</f>
        <v xml:space="preserve">Voda </v>
      </c>
      <c r="D2" s="8" t="str">
        <f>'PLAN. (1)'!D2</f>
        <v xml:space="preserve">Kanalizacija </v>
      </c>
      <c r="E2" s="8" t="str">
        <f>'PLAN. (1)'!E2</f>
        <v xml:space="preserve">Tretman </v>
      </c>
      <c r="F2" s="8">
        <f>'PLAN. (1)'!F2</f>
        <v>0</v>
      </c>
      <c r="G2" s="8">
        <f>'PLAN. (1)'!G2</f>
        <v>0</v>
      </c>
      <c r="H2" s="8">
        <f>'PLAN. (1)'!H2</f>
        <v>0</v>
      </c>
      <c r="I2" s="8">
        <f>'PLAN. (1)'!I2</f>
        <v>0</v>
      </c>
      <c r="J2" s="8" t="s">
        <v>2</v>
      </c>
    </row>
    <row r="3" spans="1:16" x14ac:dyDescent="0.3">
      <c r="A3" s="17">
        <f>'Kontni plan'!A1</f>
        <v>50</v>
      </c>
      <c r="B3" s="17" t="str">
        <f>'Kontni plan'!B1</f>
        <v xml:space="preserve"> Nabavna vrijednost prodate robe  </v>
      </c>
      <c r="C3" s="18">
        <f>SUMIF('PLAN. (2)'!$B$25:$B$67,A3,'PLAN. (2)'!$D$25:$D$67)</f>
        <v>0</v>
      </c>
      <c r="D3" s="18">
        <f>SUMIF('PLAN. (2)'!$B$25:$B$67,A3,'PLAN. (2)'!$E$25:$E$67)</f>
        <v>0</v>
      </c>
      <c r="E3" s="18">
        <f>SUMIF('PLAN. (2)'!$B$25:$B$67,A3,'PLAN. (2)'!$F$25:$F$67)</f>
        <v>0</v>
      </c>
      <c r="F3" s="18">
        <f>SUMIF('PLAN. (2)'!$B$25:$B$67,A3,'PLAN. (2)'!$G$25:$G$67)</f>
        <v>0</v>
      </c>
      <c r="G3" s="18">
        <f>SUMIF('PLAN. (2)'!$B$25:$B$67,A3,'PLAN. (2)'!$H$25:$H$67)</f>
        <v>0</v>
      </c>
      <c r="H3" s="18">
        <f>SUMIF('PLAN. (2)'!$B$25:$B$67,A3,'PLAN. (2)'!$I$25:$I$67)</f>
        <v>0</v>
      </c>
      <c r="I3" s="18">
        <f>SUMIF('PLAN. (2)'!$B$25:$B$67,A3,'PLAN. (2)'!$J$25:$J$67)</f>
        <v>0</v>
      </c>
      <c r="J3" s="18">
        <f>SUM(C3:I3)</f>
        <v>0</v>
      </c>
    </row>
    <row r="4" spans="1:16" x14ac:dyDescent="0.3">
      <c r="A4" s="17">
        <f>'Kontni plan'!A2</f>
        <v>51</v>
      </c>
      <c r="B4" s="17" t="str">
        <f>'Kontni plan'!B2</f>
        <v xml:space="preserve"> Materijalni troškovi  </v>
      </c>
      <c r="C4" s="18">
        <f>SUMIF('PLAN. (2)'!$B$25:$B$67,A4,'PLAN. (2)'!$D$25:$D$67)</f>
        <v>0</v>
      </c>
      <c r="D4" s="18">
        <f>SUMIF('PLAN. (2)'!$B$25:$B$67,A4,'PLAN. (2)'!$E$25:$E$67)</f>
        <v>0</v>
      </c>
      <c r="E4" s="18">
        <f>SUMIF('PLAN. (2)'!$B$25:$B$67,A4,'PLAN. (2)'!$F$25:$F$67)</f>
        <v>0</v>
      </c>
      <c r="F4" s="18">
        <f>SUMIF('PLAN. (2)'!$B$25:$B$67,A4,'PLAN. (2)'!$G$25:$G$67)</f>
        <v>0</v>
      </c>
      <c r="G4" s="18">
        <f>SUMIF('PLAN. (2)'!$B$25:$B$67,A4,'PLAN. (2)'!$H$25:$H$67)</f>
        <v>0</v>
      </c>
      <c r="H4" s="18">
        <f>SUMIF('PLAN. (2)'!$B$25:$B$67,A4,'PLAN. (2)'!$I$25:$I$67)</f>
        <v>0</v>
      </c>
      <c r="I4" s="18">
        <f>SUMIF('PLAN. (2)'!$B$25:$B$67,A4,'PLAN. (2)'!$J$25:$J$67)</f>
        <v>0</v>
      </c>
      <c r="J4" s="18">
        <f t="shared" ref="J4:J13" si="0">SUM(C4:I4)</f>
        <v>0</v>
      </c>
      <c r="L4" s="5"/>
      <c r="M4" s="5"/>
      <c r="N4" s="5"/>
    </row>
    <row r="5" spans="1:16" x14ac:dyDescent="0.3">
      <c r="A5" s="17">
        <f>'Kontni plan'!A3</f>
        <v>52</v>
      </c>
      <c r="B5" s="17" t="str">
        <f>'Kontni plan'!B3</f>
        <v xml:space="preserve"> Troškovi plaća i ostalih primanja zaposlenih i drugih fizičkih lica  </v>
      </c>
      <c r="C5" s="18">
        <f>SUMIF('PLAN. (2)'!$B$25:$B$67,A5,'PLAN. (2)'!$D$25:$D$67)</f>
        <v>0</v>
      </c>
      <c r="D5" s="18">
        <f>SUMIF('PLAN. (2)'!$B$25:$B$67,A5,'PLAN. (2)'!$E$25:$E$67)</f>
        <v>0</v>
      </c>
      <c r="E5" s="18">
        <f>SUMIF('PLAN. (2)'!$B$25:$B$67,A5,'PLAN. (2)'!$F$25:$F$67)</f>
        <v>0</v>
      </c>
      <c r="F5" s="18">
        <f>SUMIF('PLAN. (2)'!$B$25:$B$67,A5,'PLAN. (2)'!$G$25:$G$67)</f>
        <v>0</v>
      </c>
      <c r="G5" s="18">
        <f>SUMIF('PLAN. (2)'!$B$25:$B$67,A5,'PLAN. (2)'!$H$25:$H$67)</f>
        <v>0</v>
      </c>
      <c r="H5" s="18">
        <f>SUMIF('PLAN. (2)'!$B$25:$B$67,A5,'PLAN. (2)'!$I$25:$I$67)</f>
        <v>0</v>
      </c>
      <c r="I5" s="18">
        <f>SUMIF('PLAN. (2)'!$B$25:$B$67,A5,'PLAN. (2)'!$J$25:$J$67)</f>
        <v>0</v>
      </c>
      <c r="J5" s="18">
        <f t="shared" si="0"/>
        <v>0</v>
      </c>
      <c r="L5" s="5"/>
      <c r="M5" s="5"/>
      <c r="N5" s="5"/>
    </row>
    <row r="6" spans="1:16" x14ac:dyDescent="0.3">
      <c r="A6" s="17">
        <f>'Kontni plan'!A4</f>
        <v>53</v>
      </c>
      <c r="B6" s="17" t="str">
        <f>'Kontni plan'!B4</f>
        <v xml:space="preserve"> Troškovi proizvodnih usluga  </v>
      </c>
      <c r="C6" s="18">
        <f>SUMIF('PLAN. (2)'!$B$25:$B$67,A6,'PLAN. (2)'!$D$25:$D$67)</f>
        <v>0</v>
      </c>
      <c r="D6" s="18">
        <f>SUMIF('PLAN. (2)'!$B$25:$B$67,A6,'PLAN. (2)'!$E$25:$E$67)</f>
        <v>0</v>
      </c>
      <c r="E6" s="18">
        <f>SUMIF('PLAN. (2)'!$B$25:$B$67,A6,'PLAN. (2)'!$F$25:$F$67)</f>
        <v>0</v>
      </c>
      <c r="F6" s="18">
        <f>SUMIF('PLAN. (2)'!$B$25:$B$67,A6,'PLAN. (2)'!$G$25:$G$67)</f>
        <v>0</v>
      </c>
      <c r="G6" s="18">
        <f>SUMIF('PLAN. (2)'!$B$25:$B$67,A6,'PLAN. (2)'!$H$25:$H$67)</f>
        <v>0</v>
      </c>
      <c r="H6" s="18">
        <f>SUMIF('PLAN. (2)'!$B$25:$B$67,A6,'PLAN. (2)'!$I$25:$I$67)</f>
        <v>0</v>
      </c>
      <c r="I6" s="18">
        <f>SUMIF('PLAN. (2)'!$B$25:$B$67,A6,'PLAN. (2)'!$J$25:$J$67)</f>
        <v>0</v>
      </c>
      <c r="J6" s="18">
        <f t="shared" si="0"/>
        <v>0</v>
      </c>
      <c r="L6" s="5"/>
      <c r="M6" s="5"/>
      <c r="N6" s="5"/>
    </row>
    <row r="7" spans="1:16" x14ac:dyDescent="0.3">
      <c r="A7" s="17">
        <f>'Kontni plan'!A5</f>
        <v>54</v>
      </c>
      <c r="B7" s="17" t="str">
        <f>'Kontni plan'!B5</f>
        <v xml:space="preserve"> Amortizacija i troškovi rezervisanja  </v>
      </c>
      <c r="C7" s="18">
        <f>SUMIF('PLAN. (2)'!$B$25:$B$67,A7,'PLAN. (2)'!$D$25:$D$67)</f>
        <v>0</v>
      </c>
      <c r="D7" s="18">
        <f>SUMIF('PLAN. (2)'!$B$25:$B$67,A7,'PLAN. (2)'!$E$25:$E$67)</f>
        <v>0</v>
      </c>
      <c r="E7" s="18">
        <f>SUMIF('PLAN. (2)'!$B$25:$B$67,A7,'PLAN. (2)'!$F$25:$F$67)</f>
        <v>0</v>
      </c>
      <c r="F7" s="18">
        <f>SUMIF('PLAN. (2)'!$B$25:$B$67,A7,'PLAN. (2)'!$G$25:$G$67)</f>
        <v>0</v>
      </c>
      <c r="G7" s="18">
        <f>SUMIF('PLAN. (2)'!$B$25:$B$67,A7,'PLAN. (2)'!$H$25:$H$67)</f>
        <v>0</v>
      </c>
      <c r="H7" s="18">
        <f>SUMIF('PLAN. (2)'!$B$25:$B$67,A7,'PLAN. (2)'!$I$25:$I$67)</f>
        <v>0</v>
      </c>
      <c r="I7" s="18">
        <f>SUMIF('PLAN. (2)'!$B$25:$B$67,A7,'PLAN. (2)'!$J$25:$J$67)</f>
        <v>0</v>
      </c>
      <c r="J7" s="18">
        <f t="shared" si="0"/>
        <v>0</v>
      </c>
      <c r="L7" s="5"/>
      <c r="M7" s="5"/>
      <c r="N7" s="5"/>
    </row>
    <row r="8" spans="1:16" x14ac:dyDescent="0.3">
      <c r="A8" s="17">
        <f>'Kontni plan'!A6</f>
        <v>55</v>
      </c>
      <c r="B8" s="17" t="str">
        <f>'Kontni plan'!B6</f>
        <v xml:space="preserve">Nematerijalni troškovi  </v>
      </c>
      <c r="C8" s="18">
        <f>SUMIF('PLAN. (2)'!$B$25:$B$67,A8,'PLAN. (2)'!$D$25:$D$67)</f>
        <v>0</v>
      </c>
      <c r="D8" s="18">
        <f>SUMIF('PLAN. (2)'!$B$25:$B$67,A8,'PLAN. (2)'!$E$25:$E$67)</f>
        <v>0</v>
      </c>
      <c r="E8" s="18">
        <f>SUMIF('PLAN. (2)'!$B$25:$B$67,A8,'PLAN. (2)'!$F$25:$F$67)</f>
        <v>0</v>
      </c>
      <c r="F8" s="18">
        <f>SUMIF('PLAN. (2)'!$B$25:$B$67,A8,'PLAN. (2)'!$G$25:$G$67)</f>
        <v>0</v>
      </c>
      <c r="G8" s="18">
        <f>SUMIF('PLAN. (2)'!$B$25:$B$67,A8,'PLAN. (2)'!$H$25:$H$67)</f>
        <v>0</v>
      </c>
      <c r="H8" s="18">
        <f>SUMIF('PLAN. (2)'!$B$25:$B$67,A8,'PLAN. (2)'!$I$25:$I$67)</f>
        <v>0</v>
      </c>
      <c r="I8" s="18">
        <f>SUMIF('PLAN. (2)'!$B$25:$B$67,A8,'PLAN. (2)'!$J$25:$J$67)</f>
        <v>0</v>
      </c>
      <c r="J8" s="18">
        <f t="shared" si="0"/>
        <v>0</v>
      </c>
      <c r="L8" s="5"/>
      <c r="M8" s="5"/>
      <c r="N8" s="5"/>
    </row>
    <row r="9" spans="1:16" x14ac:dyDescent="0.3">
      <c r="A9" s="17">
        <f>'Kontni plan'!A7</f>
        <v>56</v>
      </c>
      <c r="B9" s="17" t="str">
        <f>'Kontni plan'!B7</f>
        <v xml:space="preserve"> Finansijski rashodi  </v>
      </c>
      <c r="C9" s="18">
        <f>SUMIF('PLAN. (2)'!$B$25:$B$67,A9,'PLAN. (2)'!$D$25:$D$67)</f>
        <v>0</v>
      </c>
      <c r="D9" s="18">
        <f>SUMIF('PLAN. (2)'!$B$25:$B$67,A9,'PLAN. (2)'!$E$25:$E$67)</f>
        <v>0</v>
      </c>
      <c r="E9" s="18">
        <f>SUMIF('PLAN. (2)'!$B$25:$B$67,A9,'PLAN. (2)'!$F$25:$F$67)</f>
        <v>0</v>
      </c>
      <c r="F9" s="18">
        <f>SUMIF('PLAN. (2)'!$B$25:$B$67,A9,'PLAN. (2)'!$G$25:$G$67)</f>
        <v>0</v>
      </c>
      <c r="G9" s="18">
        <f>SUMIF('PLAN. (2)'!$B$25:$B$67,A9,'PLAN. (2)'!$H$25:$H$67)</f>
        <v>0</v>
      </c>
      <c r="H9" s="18">
        <f>SUMIF('PLAN. (2)'!$B$25:$B$67,A9,'PLAN. (2)'!$I$25:$I$67)</f>
        <v>0</v>
      </c>
      <c r="I9" s="18">
        <f>SUMIF('PLAN. (2)'!$B$25:$B$67,A9,'PLAN. (2)'!$J$25:$J$67)</f>
        <v>0</v>
      </c>
      <c r="J9" s="18">
        <f t="shared" si="0"/>
        <v>0</v>
      </c>
      <c r="L9" s="5"/>
      <c r="M9" s="5"/>
      <c r="N9" s="5"/>
      <c r="O9" s="5"/>
    </row>
    <row r="10" spans="1:16" x14ac:dyDescent="0.3">
      <c r="A10" s="17">
        <f>'Kontni plan'!A8</f>
        <v>57</v>
      </c>
      <c r="B10" s="17" t="str">
        <f>'Kontni plan'!B8</f>
        <v xml:space="preserve"> Ostali rashodi i gubici  </v>
      </c>
      <c r="C10" s="18">
        <f>SUMIF('PLAN. (2)'!$B$25:$B$67,A10,'PLAN. (2)'!$D$25:$D$67)</f>
        <v>0</v>
      </c>
      <c r="D10" s="18">
        <f>SUMIF('PLAN. (2)'!$B$25:$B$67,A10,'PLAN. (2)'!$E$25:$E$67)</f>
        <v>0</v>
      </c>
      <c r="E10" s="18">
        <f>SUMIF('PLAN. (2)'!$B$25:$B$67,A10,'PLAN. (2)'!$F$25:$F$67)</f>
        <v>0</v>
      </c>
      <c r="F10" s="18">
        <f>SUMIF('PLAN. (2)'!$B$25:$B$67,A10,'PLAN. (2)'!$G$25:$G$67)</f>
        <v>0</v>
      </c>
      <c r="G10" s="18">
        <f>SUMIF('PLAN. (2)'!$B$25:$B$67,A10,'PLAN. (2)'!$H$25:$H$67)</f>
        <v>0</v>
      </c>
      <c r="H10" s="18">
        <f>SUMIF('PLAN. (2)'!$B$25:$B$67,A10,'PLAN. (2)'!$I$25:$I$67)</f>
        <v>0</v>
      </c>
      <c r="I10" s="18">
        <f>SUMIF('PLAN. (2)'!$B$25:$B$67,A10,'PLAN. (2)'!$J$25:$J$67)</f>
        <v>0</v>
      </c>
      <c r="J10" s="18">
        <f t="shared" si="0"/>
        <v>0</v>
      </c>
      <c r="L10" s="5"/>
      <c r="M10" s="5"/>
      <c r="N10" s="5"/>
      <c r="O10" s="5"/>
      <c r="P10" s="5"/>
    </row>
    <row r="11" spans="1:16" x14ac:dyDescent="0.3">
      <c r="A11" s="17">
        <f>'Kontni plan'!A9</f>
        <v>58</v>
      </c>
      <c r="B11" s="17" t="str">
        <f>'Kontni plan'!B9</f>
        <v xml:space="preserve"> Rashodi/gubici po osnovu umanjenja vrijednosti imovine  </v>
      </c>
      <c r="C11" s="18">
        <f>SUMIF('PLAN. (2)'!$B$25:$B$67,A11,'PLAN. (2)'!$D$25:$D$67)</f>
        <v>0</v>
      </c>
      <c r="D11" s="18">
        <f>SUMIF('PLAN. (2)'!$B$25:$B$67,A11,'PLAN. (2)'!$E$25:$E$67)</f>
        <v>0</v>
      </c>
      <c r="E11" s="18">
        <f>SUMIF('PLAN. (2)'!$B$25:$B$67,A11,'PLAN. (2)'!$F$25:$F$67)</f>
        <v>0</v>
      </c>
      <c r="F11" s="18">
        <f>SUMIF('PLAN. (2)'!$B$25:$B$67,A11,'PLAN. (2)'!$G$25:$G$67)</f>
        <v>0</v>
      </c>
      <c r="G11" s="18">
        <f>SUMIF('PLAN. (2)'!$B$25:$B$67,A11,'PLAN. (2)'!$H$25:$H$67)</f>
        <v>0</v>
      </c>
      <c r="H11" s="18">
        <f>SUMIF('PLAN. (2)'!$B$25:$B$67,A11,'PLAN. (2)'!$I$25:$I$67)</f>
        <v>0</v>
      </c>
      <c r="I11" s="18">
        <f>SUMIF('PLAN. (2)'!$B$25:$B$67,A11,'PLAN. (2)'!$J$25:$J$67)</f>
        <v>0</v>
      </c>
      <c r="J11" s="18">
        <f t="shared" si="0"/>
        <v>0</v>
      </c>
      <c r="K11" s="5"/>
      <c r="L11" s="5"/>
      <c r="M11" s="5"/>
      <c r="N11" s="5"/>
      <c r="O11" s="5"/>
    </row>
    <row r="12" spans="1:16" x14ac:dyDescent="0.3">
      <c r="A12" s="17">
        <f>'Kontni plan'!A10</f>
        <v>59</v>
      </c>
      <c r="B12" s="17" t="str">
        <f>'Kontni plan'!B10</f>
        <v xml:space="preserve"> Efekti promjena računovodstvenih politika i ispravki grešaka iz ranijih perioda, promjena vrijednosti zaliha i prijenoh rashoda  </v>
      </c>
      <c r="C12" s="18">
        <f>SUMIF('PLAN. (2)'!$B$25:$B$67,A12,'PLAN. (2)'!$D$25:$D$67)</f>
        <v>0</v>
      </c>
      <c r="D12" s="18">
        <f>SUMIF('PLAN. (2)'!$B$25:$B$67,A12,'PLAN. (2)'!$E$25:$E$67)</f>
        <v>0</v>
      </c>
      <c r="E12" s="18">
        <f>SUMIF('PLAN. (2)'!$B$25:$B$67,A12,'PLAN. (2)'!$F$25:$F$67)</f>
        <v>0</v>
      </c>
      <c r="F12" s="18">
        <f>SUMIF('PLAN. (2)'!$B$25:$B$67,A12,'PLAN. (2)'!$G$25:$G$67)</f>
        <v>0</v>
      </c>
      <c r="G12" s="18">
        <f>SUMIF('PLAN. (2)'!$B$25:$B$67,A12,'PLAN. (2)'!$H$25:$H$67)</f>
        <v>0</v>
      </c>
      <c r="H12" s="18">
        <f>SUMIF('PLAN. (2)'!$B$25:$B$67,A12,'PLAN. (2)'!$I$25:$I$67)</f>
        <v>0</v>
      </c>
      <c r="I12" s="18">
        <f>SUMIF('PLAN. (2)'!$B$25:$B$67,A12,'PLAN. (2)'!$J$25:$J$67)</f>
        <v>0</v>
      </c>
      <c r="J12" s="18">
        <f t="shared" si="0"/>
        <v>0</v>
      </c>
    </row>
    <row r="13" spans="1:16" x14ac:dyDescent="0.3">
      <c r="A13" s="17"/>
      <c r="B13" s="17" t="s">
        <v>86</v>
      </c>
      <c r="C13" s="18">
        <f>SUM(C3:C12)</f>
        <v>0</v>
      </c>
      <c r="D13" s="18">
        <f t="shared" ref="D13:I13" si="1">SUM(D3:D12)</f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  <c r="H13" s="18">
        <f t="shared" si="1"/>
        <v>0</v>
      </c>
      <c r="I13" s="18">
        <f t="shared" si="1"/>
        <v>0</v>
      </c>
      <c r="J13" s="18">
        <f t="shared" si="0"/>
        <v>0</v>
      </c>
      <c r="L13" s="5"/>
    </row>
    <row r="14" spans="1:16" x14ac:dyDescent="0.3">
      <c r="L14" s="5"/>
    </row>
    <row r="15" spans="1:16" x14ac:dyDescent="0.3">
      <c r="A15" s="19"/>
      <c r="B15" s="19" t="s">
        <v>35</v>
      </c>
      <c r="C15" s="20">
        <f>C13-'PLAN. (2)'!D69</f>
        <v>0</v>
      </c>
      <c r="D15" s="20">
        <f>D13-'PLAN. (2)'!E69</f>
        <v>0</v>
      </c>
      <c r="E15" s="20">
        <f>E13-'PLAN. (2)'!F69</f>
        <v>0</v>
      </c>
      <c r="F15" s="20">
        <f>F13-'PLAN. (2)'!G69</f>
        <v>0</v>
      </c>
      <c r="G15" s="20">
        <f>G13-'PLAN. (2)'!H69</f>
        <v>0</v>
      </c>
      <c r="H15" s="20">
        <f>H13-'PLAN. (2)'!I69</f>
        <v>0</v>
      </c>
      <c r="I15" s="20">
        <f>I13-'PLAN. (2)'!J69</f>
        <v>0</v>
      </c>
      <c r="J15" s="20">
        <f>J13-'PLAN. (2)'!K69</f>
        <v>0</v>
      </c>
    </row>
    <row r="16" spans="1:16" ht="17.399999999999999" customHeight="1" x14ac:dyDescent="0.3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1" ht="18" x14ac:dyDescent="0.35">
      <c r="B17" s="23" t="s">
        <v>38</v>
      </c>
    </row>
    <row r="18" spans="1:11" x14ac:dyDescent="0.3">
      <c r="A18" s="17">
        <f>A3</f>
        <v>50</v>
      </c>
      <c r="B18" s="17" t="str">
        <f>B3</f>
        <v xml:space="preserve"> Nabavna vrijednost prodate robe  </v>
      </c>
      <c r="C18" s="21">
        <f t="shared" ref="C18:C27" si="2">IF(C3=0,0,C3/$C$13)</f>
        <v>0</v>
      </c>
      <c r="D18" s="21">
        <f t="shared" ref="D18:D27" si="3">IF(D3=0,0,D3/$D$13)</f>
        <v>0</v>
      </c>
      <c r="E18" s="21">
        <f t="shared" ref="E18:E27" si="4">IF(E3=0,0,E3/$E$13)</f>
        <v>0</v>
      </c>
      <c r="F18" s="21">
        <f t="shared" ref="F18:F27" si="5">IF(F3=0,0,F3/$F$13)</f>
        <v>0</v>
      </c>
      <c r="G18" s="21">
        <f t="shared" ref="G18:G27" si="6">IF(G3=0,0,G3/$G$13)</f>
        <v>0</v>
      </c>
      <c r="H18" s="21">
        <f t="shared" ref="H18:H27" si="7">IF(H3=0,0,H3/$H$13)</f>
        <v>0</v>
      </c>
      <c r="I18" s="21">
        <f>IF(I3=0,0,I3/$I$13)</f>
        <v>0</v>
      </c>
      <c r="J18" s="21">
        <f t="shared" ref="J18:J27" si="8">IF(J3=0,0,J3/$J$13)</f>
        <v>0</v>
      </c>
    </row>
    <row r="19" spans="1:11" x14ac:dyDescent="0.3">
      <c r="A19" s="17">
        <f t="shared" ref="A19:B27" si="9">A4</f>
        <v>51</v>
      </c>
      <c r="B19" s="17" t="str">
        <f t="shared" si="9"/>
        <v xml:space="preserve"> Materijalni troškovi  </v>
      </c>
      <c r="C19" s="21">
        <f t="shared" si="2"/>
        <v>0</v>
      </c>
      <c r="D19" s="21">
        <f t="shared" si="3"/>
        <v>0</v>
      </c>
      <c r="E19" s="21">
        <f t="shared" si="4"/>
        <v>0</v>
      </c>
      <c r="F19" s="21">
        <f t="shared" si="5"/>
        <v>0</v>
      </c>
      <c r="G19" s="21">
        <f t="shared" si="6"/>
        <v>0</v>
      </c>
      <c r="H19" s="21">
        <f t="shared" si="7"/>
        <v>0</v>
      </c>
      <c r="I19" s="21">
        <f t="shared" ref="I19:I27" si="10">IF(I4=0,0,I4/$I$13)</f>
        <v>0</v>
      </c>
      <c r="J19" s="21">
        <f t="shared" si="8"/>
        <v>0</v>
      </c>
    </row>
    <row r="20" spans="1:11" x14ac:dyDescent="0.3">
      <c r="A20" s="17">
        <f t="shared" si="9"/>
        <v>52</v>
      </c>
      <c r="B20" s="17" t="str">
        <f t="shared" si="9"/>
        <v xml:space="preserve"> Troškovi plaća i ostalih primanja zaposlenih i drugih fizičkih lica  </v>
      </c>
      <c r="C20" s="21">
        <f t="shared" si="2"/>
        <v>0</v>
      </c>
      <c r="D20" s="21">
        <f t="shared" si="3"/>
        <v>0</v>
      </c>
      <c r="E20" s="21">
        <f t="shared" si="4"/>
        <v>0</v>
      </c>
      <c r="F20" s="21">
        <f t="shared" si="5"/>
        <v>0</v>
      </c>
      <c r="G20" s="21">
        <f t="shared" si="6"/>
        <v>0</v>
      </c>
      <c r="H20" s="21">
        <f t="shared" si="7"/>
        <v>0</v>
      </c>
      <c r="I20" s="21">
        <f t="shared" si="10"/>
        <v>0</v>
      </c>
      <c r="J20" s="21">
        <f t="shared" si="8"/>
        <v>0</v>
      </c>
    </row>
    <row r="21" spans="1:11" x14ac:dyDescent="0.3">
      <c r="A21" s="17">
        <f t="shared" si="9"/>
        <v>53</v>
      </c>
      <c r="B21" s="17" t="str">
        <f t="shared" si="9"/>
        <v xml:space="preserve"> Troškovi proizvodnih usluga  </v>
      </c>
      <c r="C21" s="21">
        <f t="shared" si="2"/>
        <v>0</v>
      </c>
      <c r="D21" s="21">
        <f t="shared" si="3"/>
        <v>0</v>
      </c>
      <c r="E21" s="21">
        <f t="shared" si="4"/>
        <v>0</v>
      </c>
      <c r="F21" s="21">
        <f t="shared" si="5"/>
        <v>0</v>
      </c>
      <c r="G21" s="21">
        <f t="shared" si="6"/>
        <v>0</v>
      </c>
      <c r="H21" s="21">
        <f t="shared" si="7"/>
        <v>0</v>
      </c>
      <c r="I21" s="21">
        <f t="shared" si="10"/>
        <v>0</v>
      </c>
      <c r="J21" s="21">
        <f t="shared" si="8"/>
        <v>0</v>
      </c>
    </row>
    <row r="22" spans="1:11" x14ac:dyDescent="0.3">
      <c r="A22" s="17">
        <f t="shared" si="9"/>
        <v>54</v>
      </c>
      <c r="B22" s="17" t="str">
        <f t="shared" si="9"/>
        <v xml:space="preserve"> Amortizacija i troškovi rezervisanja  </v>
      </c>
      <c r="C22" s="21">
        <f t="shared" si="2"/>
        <v>0</v>
      </c>
      <c r="D22" s="21">
        <f t="shared" si="3"/>
        <v>0</v>
      </c>
      <c r="E22" s="21">
        <f t="shared" si="4"/>
        <v>0</v>
      </c>
      <c r="F22" s="21">
        <f t="shared" si="5"/>
        <v>0</v>
      </c>
      <c r="G22" s="21">
        <f t="shared" si="6"/>
        <v>0</v>
      </c>
      <c r="H22" s="21">
        <f t="shared" si="7"/>
        <v>0</v>
      </c>
      <c r="I22" s="21">
        <f t="shared" si="10"/>
        <v>0</v>
      </c>
      <c r="J22" s="21">
        <f t="shared" si="8"/>
        <v>0</v>
      </c>
    </row>
    <row r="23" spans="1:11" x14ac:dyDescent="0.3">
      <c r="A23" s="17">
        <f t="shared" si="9"/>
        <v>55</v>
      </c>
      <c r="B23" s="17" t="str">
        <f t="shared" si="9"/>
        <v xml:space="preserve">Nematerijalni troškovi  </v>
      </c>
      <c r="C23" s="21">
        <f t="shared" si="2"/>
        <v>0</v>
      </c>
      <c r="D23" s="21">
        <f t="shared" si="3"/>
        <v>0</v>
      </c>
      <c r="E23" s="21">
        <f t="shared" si="4"/>
        <v>0</v>
      </c>
      <c r="F23" s="21">
        <f t="shared" si="5"/>
        <v>0</v>
      </c>
      <c r="G23" s="21">
        <f t="shared" si="6"/>
        <v>0</v>
      </c>
      <c r="H23" s="21">
        <f t="shared" si="7"/>
        <v>0</v>
      </c>
      <c r="I23" s="21">
        <f t="shared" si="10"/>
        <v>0</v>
      </c>
      <c r="J23" s="21">
        <f t="shared" si="8"/>
        <v>0</v>
      </c>
    </row>
    <row r="24" spans="1:11" x14ac:dyDescent="0.3">
      <c r="A24" s="17">
        <f t="shared" si="9"/>
        <v>56</v>
      </c>
      <c r="B24" s="17" t="str">
        <f t="shared" si="9"/>
        <v xml:space="preserve"> Finansijski rashodi  </v>
      </c>
      <c r="C24" s="21">
        <f t="shared" si="2"/>
        <v>0</v>
      </c>
      <c r="D24" s="21">
        <f t="shared" si="3"/>
        <v>0</v>
      </c>
      <c r="E24" s="21">
        <f t="shared" si="4"/>
        <v>0</v>
      </c>
      <c r="F24" s="21">
        <f t="shared" si="5"/>
        <v>0</v>
      </c>
      <c r="G24" s="21">
        <f t="shared" si="6"/>
        <v>0</v>
      </c>
      <c r="H24" s="21">
        <f t="shared" si="7"/>
        <v>0</v>
      </c>
      <c r="I24" s="21">
        <f t="shared" si="10"/>
        <v>0</v>
      </c>
      <c r="J24" s="21">
        <f t="shared" si="8"/>
        <v>0</v>
      </c>
    </row>
    <row r="25" spans="1:11" x14ac:dyDescent="0.3">
      <c r="A25" s="17">
        <f t="shared" si="9"/>
        <v>57</v>
      </c>
      <c r="B25" s="17" t="str">
        <f t="shared" si="9"/>
        <v xml:space="preserve"> Ostali rashodi i gubici  </v>
      </c>
      <c r="C25" s="21">
        <f t="shared" si="2"/>
        <v>0</v>
      </c>
      <c r="D25" s="21">
        <f t="shared" si="3"/>
        <v>0</v>
      </c>
      <c r="E25" s="21">
        <f t="shared" si="4"/>
        <v>0</v>
      </c>
      <c r="F25" s="21">
        <f t="shared" si="5"/>
        <v>0</v>
      </c>
      <c r="G25" s="21">
        <f t="shared" si="6"/>
        <v>0</v>
      </c>
      <c r="H25" s="21">
        <f t="shared" si="7"/>
        <v>0</v>
      </c>
      <c r="I25" s="21">
        <f t="shared" si="10"/>
        <v>0</v>
      </c>
      <c r="J25" s="21">
        <f t="shared" si="8"/>
        <v>0</v>
      </c>
    </row>
    <row r="26" spans="1:11" x14ac:dyDescent="0.3">
      <c r="A26" s="17">
        <f t="shared" si="9"/>
        <v>58</v>
      </c>
      <c r="B26" s="17" t="str">
        <f t="shared" si="9"/>
        <v xml:space="preserve"> Rashodi/gubici po osnovu umanjenja vrijednosti imovine  </v>
      </c>
      <c r="C26" s="21">
        <f t="shared" si="2"/>
        <v>0</v>
      </c>
      <c r="D26" s="21">
        <f t="shared" si="3"/>
        <v>0</v>
      </c>
      <c r="E26" s="21">
        <f t="shared" si="4"/>
        <v>0</v>
      </c>
      <c r="F26" s="21">
        <f t="shared" si="5"/>
        <v>0</v>
      </c>
      <c r="G26" s="21">
        <f t="shared" si="6"/>
        <v>0</v>
      </c>
      <c r="H26" s="21">
        <f t="shared" si="7"/>
        <v>0</v>
      </c>
      <c r="I26" s="21">
        <f t="shared" si="10"/>
        <v>0</v>
      </c>
      <c r="J26" s="21">
        <f t="shared" si="8"/>
        <v>0</v>
      </c>
      <c r="K26" s="5"/>
    </row>
    <row r="27" spans="1:11" x14ac:dyDescent="0.3">
      <c r="A27" s="17">
        <f t="shared" si="9"/>
        <v>59</v>
      </c>
      <c r="B27" s="17" t="str">
        <f t="shared" si="9"/>
        <v xml:space="preserve"> Efekti promjena računovodstvenih politika i ispravki grešaka iz ranijih perioda, promjena vrijednosti zaliha i prijenoh rashoda  </v>
      </c>
      <c r="C27" s="21">
        <f t="shared" si="2"/>
        <v>0</v>
      </c>
      <c r="D27" s="21">
        <f t="shared" si="3"/>
        <v>0</v>
      </c>
      <c r="E27" s="21">
        <f t="shared" si="4"/>
        <v>0</v>
      </c>
      <c r="F27" s="21">
        <f t="shared" si="5"/>
        <v>0</v>
      </c>
      <c r="G27" s="21">
        <f t="shared" si="6"/>
        <v>0</v>
      </c>
      <c r="H27" s="21">
        <f t="shared" si="7"/>
        <v>0</v>
      </c>
      <c r="I27" s="21">
        <f t="shared" si="10"/>
        <v>0</v>
      </c>
      <c r="J27" s="21">
        <f t="shared" si="8"/>
        <v>0</v>
      </c>
    </row>
    <row r="28" spans="1:11" x14ac:dyDescent="0.3">
      <c r="A28" s="17"/>
      <c r="B28" s="17" t="s">
        <v>2</v>
      </c>
      <c r="C28" s="21">
        <f>SUM(C18:C27)</f>
        <v>0</v>
      </c>
      <c r="D28" s="21">
        <f>SUM(D18:D27)</f>
        <v>0</v>
      </c>
      <c r="E28" s="21">
        <f t="shared" ref="E28:J28" si="11">SUM(E18:E27)</f>
        <v>0</v>
      </c>
      <c r="F28" s="21">
        <f t="shared" si="11"/>
        <v>0</v>
      </c>
      <c r="G28" s="21">
        <f t="shared" si="11"/>
        <v>0</v>
      </c>
      <c r="H28" s="21">
        <f t="shared" si="11"/>
        <v>0</v>
      </c>
      <c r="I28" s="21">
        <f t="shared" ref="I28" si="12">SUM(I18:I27)</f>
        <v>0</v>
      </c>
      <c r="J28" s="21">
        <f t="shared" si="11"/>
        <v>0</v>
      </c>
    </row>
    <row r="30" spans="1:11" x14ac:dyDescent="0.3">
      <c r="C30" s="22"/>
      <c r="J30" s="22"/>
    </row>
  </sheetData>
  <sheetProtection algorithmName="SHA-512" hashValue="TGBXrhdILiQvYe9NG/cNY3eEu2ktRkG4IM9Q9825ytQNIZ6fgcS7nA6ooaXWD6bK37ka12QkcUmgxRjYUC2ybg==" saltValue="ZITzdijO6PKkQsmFIV3/1g==" spinCount="100000" sheet="1" objects="1" scenarios="1"/>
  <mergeCells count="1">
    <mergeCell ref="C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BA7F-7CFC-4DCE-BE63-207DC5585E87}">
  <dimension ref="A1:J21"/>
  <sheetViews>
    <sheetView workbookViewId="0">
      <selection activeCell="M15" sqref="M15"/>
    </sheetView>
  </sheetViews>
  <sheetFormatPr defaultRowHeight="14.4" x14ac:dyDescent="0.3"/>
  <cols>
    <col min="2" max="2" width="75.6640625" customWidth="1"/>
    <col min="3" max="3" width="9.5546875" style="5" customWidth="1"/>
    <col min="4" max="5" width="8.88671875" style="5"/>
  </cols>
  <sheetData>
    <row r="1" spans="1:10" x14ac:dyDescent="0.3">
      <c r="A1" s="8" t="s">
        <v>36</v>
      </c>
      <c r="B1" s="8" t="s">
        <v>37</v>
      </c>
      <c r="C1" s="117" t="s">
        <v>17</v>
      </c>
      <c r="D1" s="117"/>
      <c r="E1" s="117"/>
    </row>
    <row r="2" spans="1:10" x14ac:dyDescent="0.3">
      <c r="A2" s="8"/>
      <c r="B2" s="8"/>
      <c r="C2" s="8" t="s">
        <v>18</v>
      </c>
      <c r="D2" s="8" t="s">
        <v>19</v>
      </c>
      <c r="E2" s="8" t="s">
        <v>20</v>
      </c>
      <c r="F2" s="8" t="s">
        <v>2</v>
      </c>
    </row>
    <row r="3" spans="1:10" x14ac:dyDescent="0.3">
      <c r="A3" s="17">
        <f>'Grupe troškova'!A4</f>
        <v>51</v>
      </c>
      <c r="B3" s="17" t="str">
        <f>'Grupe troškova'!B4</f>
        <v xml:space="preserve"> Materijalni troškovi  </v>
      </c>
      <c r="C3" s="18">
        <f>'Grupe troškova'!C4</f>
        <v>0</v>
      </c>
      <c r="D3" s="18">
        <f>'Grupe troškova'!D4</f>
        <v>0</v>
      </c>
      <c r="E3" s="18">
        <f>SUM('PLAN. (2)'!F25:F28)</f>
        <v>0</v>
      </c>
      <c r="F3" s="18">
        <f>SUM(C3:E3)</f>
        <v>0</v>
      </c>
      <c r="G3" s="5"/>
      <c r="H3" s="5"/>
    </row>
    <row r="4" spans="1:10" x14ac:dyDescent="0.3">
      <c r="A4" s="17">
        <f>'Grupe troškova'!A5</f>
        <v>52</v>
      </c>
      <c r="B4" s="17" t="str">
        <f>'Grupe troškova'!B5</f>
        <v xml:space="preserve"> Troškovi plaća i ostalih primanja zaposlenih i drugih fizičkih lica  </v>
      </c>
      <c r="C4" s="18">
        <f>'Grupe troškova'!C5</f>
        <v>0</v>
      </c>
      <c r="D4" s="18">
        <f>'Grupe troškova'!D5</f>
        <v>0</v>
      </c>
      <c r="E4" s="18">
        <f>SUM('PLAN. (2)'!F29:F34)</f>
        <v>0</v>
      </c>
      <c r="F4" s="18">
        <f t="shared" ref="F4:F8" si="0">SUM(C4:E4)</f>
        <v>0</v>
      </c>
      <c r="G4" s="5"/>
      <c r="H4" s="5"/>
    </row>
    <row r="5" spans="1:10" x14ac:dyDescent="0.3">
      <c r="A5" s="17">
        <f>'Grupe troškova'!A6</f>
        <v>53</v>
      </c>
      <c r="B5" s="17" t="str">
        <f>'Grupe troškova'!B6</f>
        <v xml:space="preserve"> Troškovi proizvodnih usluga  </v>
      </c>
      <c r="C5" s="18">
        <f>'Grupe troškova'!C6</f>
        <v>0</v>
      </c>
      <c r="D5" s="18">
        <f>'Grupe troškova'!D6</f>
        <v>0</v>
      </c>
      <c r="E5" s="18">
        <f>SUM('PLAN. (2)'!F35:F40)</f>
        <v>0</v>
      </c>
      <c r="F5" s="18">
        <f t="shared" si="0"/>
        <v>0</v>
      </c>
      <c r="G5" s="5"/>
      <c r="H5" s="5"/>
    </row>
    <row r="6" spans="1:10" x14ac:dyDescent="0.3">
      <c r="A6" s="17">
        <f>'Grupe troškova'!A7</f>
        <v>54</v>
      </c>
      <c r="B6" s="17" t="str">
        <f>'Grupe troškova'!B7</f>
        <v xml:space="preserve"> Amortizacija i troškovi rezervisanja  </v>
      </c>
      <c r="C6" s="18">
        <f>'Grupe troškova'!C7</f>
        <v>0</v>
      </c>
      <c r="D6" s="18">
        <f>'Grupe troškova'!D7</f>
        <v>0</v>
      </c>
      <c r="E6" s="18">
        <f>SUM('PLAN. (2)'!F41)</f>
        <v>0</v>
      </c>
      <c r="F6" s="18">
        <f t="shared" si="0"/>
        <v>0</v>
      </c>
      <c r="G6" s="5"/>
      <c r="H6" s="5"/>
    </row>
    <row r="7" spans="1:10" x14ac:dyDescent="0.3">
      <c r="A7" s="17">
        <f>'Grupe troškova'!A8</f>
        <v>55</v>
      </c>
      <c r="B7" s="17" t="str">
        <f>'Grupe troškova'!B8</f>
        <v xml:space="preserve">Nematerijalni troškovi  </v>
      </c>
      <c r="C7" s="18">
        <f>'Grupe troškova'!C8</f>
        <v>0</v>
      </c>
      <c r="D7" s="18">
        <f>'Grupe troškova'!D8</f>
        <v>0</v>
      </c>
      <c r="E7" s="18">
        <f>'Grupe troškova'!E8</f>
        <v>0</v>
      </c>
      <c r="F7" s="18">
        <f t="shared" si="0"/>
        <v>0</v>
      </c>
      <c r="G7" s="5"/>
      <c r="H7" s="5"/>
    </row>
    <row r="8" spans="1:10" ht="28.8" x14ac:dyDescent="0.3">
      <c r="A8" s="17">
        <f>'Grupe troškova'!A9</f>
        <v>56</v>
      </c>
      <c r="B8" s="40" t="s">
        <v>83</v>
      </c>
      <c r="C8" s="113">
        <v>0</v>
      </c>
      <c r="D8" s="113">
        <v>0</v>
      </c>
      <c r="E8" s="113">
        <v>0</v>
      </c>
      <c r="F8" s="18">
        <f t="shared" si="0"/>
        <v>0</v>
      </c>
      <c r="G8" s="5"/>
      <c r="H8" s="5"/>
    </row>
    <row r="9" spans="1:10" x14ac:dyDescent="0.3">
      <c r="A9" s="17"/>
      <c r="B9" s="17" t="s">
        <v>2</v>
      </c>
      <c r="C9" s="18">
        <f>SUM(C3:C8)</f>
        <v>0</v>
      </c>
      <c r="D9" s="18">
        <f t="shared" ref="D9:F9" si="1">SUM(D3:D8)</f>
        <v>0</v>
      </c>
      <c r="E9" s="18">
        <f t="shared" si="1"/>
        <v>0</v>
      </c>
      <c r="F9" s="18">
        <f t="shared" si="1"/>
        <v>0</v>
      </c>
      <c r="G9" s="5"/>
      <c r="H9" s="5"/>
      <c r="I9" s="5"/>
      <c r="J9" s="5"/>
    </row>
    <row r="10" spans="1:10" x14ac:dyDescent="0.3">
      <c r="G10" s="5"/>
      <c r="H10" s="5"/>
      <c r="I10" s="5"/>
    </row>
    <row r="11" spans="1:10" x14ac:dyDescent="0.3">
      <c r="G11" s="5"/>
      <c r="H11" s="5"/>
      <c r="I11" s="5"/>
    </row>
    <row r="12" spans="1:10" x14ac:dyDescent="0.3">
      <c r="B12" s="19" t="s">
        <v>35</v>
      </c>
      <c r="C12" s="68">
        <f>'Grupe troškova'!C13-'Grupe troškova'!C12-'Grupe troškova'!C11-'Grupe troškova'!C10-'Grupe troškova'!C9+'Grupe troškova za model cijena'!C8-'Grupe troškova za model cijena'!C9</f>
        <v>0</v>
      </c>
      <c r="D12" s="68">
        <f>'Grupe troškova'!D13-'Grupe troškova'!D12-'Grupe troškova'!D11-'Grupe troškova'!D10-'Grupe troškova'!D9+'Grupe troškova za model cijena'!D8-'Grupe troškova za model cijena'!D9</f>
        <v>0</v>
      </c>
      <c r="E12" s="68">
        <f>'Grupe troškova'!E13-'Grupe troškova'!E12-'Grupe troškova'!E11-'Grupe troškova'!E10-'Grupe troškova'!E9+'Grupe troškova za model cijena'!E8-'Grupe troškova za model cijena'!E9</f>
        <v>0</v>
      </c>
      <c r="F12" s="68">
        <f>'Grupe troškova'!F13-'Grupe troškova'!F12-'Grupe troškova'!F11-'Grupe troškova'!F10-'Grupe troškova'!F9+'Grupe troškova za model cijena'!F8-'Grupe troškova za model cijena'!F9</f>
        <v>0</v>
      </c>
      <c r="G12" s="5"/>
    </row>
    <row r="14" spans="1:10" ht="18" x14ac:dyDescent="0.35">
      <c r="B14" s="23" t="s">
        <v>38</v>
      </c>
    </row>
    <row r="15" spans="1:10" x14ac:dyDescent="0.3">
      <c r="A15" s="17">
        <f>A3</f>
        <v>51</v>
      </c>
      <c r="B15" s="17" t="str">
        <f>B3</f>
        <v xml:space="preserve"> Materijalni troškovi  </v>
      </c>
      <c r="C15" s="21">
        <f>IF(C3=0,0,'Grupe troškova za model cijena'!C3/$C$9)</f>
        <v>0</v>
      </c>
      <c r="D15" s="21">
        <f>IF(D3=0,0,'Grupe troškova za model cijena'!D3/$D$9)</f>
        <v>0</v>
      </c>
      <c r="E15" s="21">
        <f>IF(E3=0,0,'Grupe troškova za model cijena'!E3/$E$9)</f>
        <v>0</v>
      </c>
      <c r="F15" s="21">
        <f>IF(F3=0,0,'Grupe troškova za model cijena'!F3/$F$9)</f>
        <v>0</v>
      </c>
    </row>
    <row r="16" spans="1:10" x14ac:dyDescent="0.3">
      <c r="A16" s="17">
        <f t="shared" ref="A16:B20" si="2">A4</f>
        <v>52</v>
      </c>
      <c r="B16" s="17" t="str">
        <f t="shared" si="2"/>
        <v xml:space="preserve"> Troškovi plaća i ostalih primanja zaposlenih i drugih fizičkih lica  </v>
      </c>
      <c r="C16" s="21">
        <f>IF(C4=0,0,'Grupe troškova za model cijena'!C4/$C$9)</f>
        <v>0</v>
      </c>
      <c r="D16" s="21">
        <f>IF(D4=0,0,'Grupe troškova za model cijena'!D4/$D$9)</f>
        <v>0</v>
      </c>
      <c r="E16" s="21">
        <f>IF(E4=0,0,'Grupe troškova za model cijena'!E4/$E$9)</f>
        <v>0</v>
      </c>
      <c r="F16" s="21">
        <f>IF(F4=0,0,'Grupe troškova za model cijena'!F4/$F$9)</f>
        <v>0</v>
      </c>
    </row>
    <row r="17" spans="1:6" x14ac:dyDescent="0.3">
      <c r="A17" s="17">
        <f t="shared" si="2"/>
        <v>53</v>
      </c>
      <c r="B17" s="17" t="str">
        <f t="shared" si="2"/>
        <v xml:space="preserve"> Troškovi proizvodnih usluga  </v>
      </c>
      <c r="C17" s="21">
        <f>IF(C5=0,0,'Grupe troškova za model cijena'!C5/$C$9)</f>
        <v>0</v>
      </c>
      <c r="D17" s="21">
        <f>IF(D5=0,0,'Grupe troškova za model cijena'!D5/$D$9)</f>
        <v>0</v>
      </c>
      <c r="E17" s="21">
        <f>IF(E5=0,0,'Grupe troškova za model cijena'!E5/$E$9)</f>
        <v>0</v>
      </c>
      <c r="F17" s="21">
        <f>IF(F5=0,0,'Grupe troškova za model cijena'!F5/$F$9)</f>
        <v>0</v>
      </c>
    </row>
    <row r="18" spans="1:6" x14ac:dyDescent="0.3">
      <c r="A18" s="17">
        <f t="shared" si="2"/>
        <v>54</v>
      </c>
      <c r="B18" s="17" t="str">
        <f t="shared" si="2"/>
        <v xml:space="preserve"> Amortizacija i troškovi rezervisanja  </v>
      </c>
      <c r="C18" s="21">
        <f>IF(C6=0,0,'Grupe troškova za model cijena'!C6/$C$9)</f>
        <v>0</v>
      </c>
      <c r="D18" s="21">
        <f>IF(D6=0,0,'Grupe troškova za model cijena'!D6/$D$9)</f>
        <v>0</v>
      </c>
      <c r="E18" s="21">
        <f>IF(E6=0,0,'Grupe troškova za model cijena'!E6/$E$9)</f>
        <v>0</v>
      </c>
      <c r="F18" s="21">
        <f>IF(F6=0,0,'Grupe troškova za model cijena'!F6/$F$9)</f>
        <v>0</v>
      </c>
    </row>
    <row r="19" spans="1:6" x14ac:dyDescent="0.3">
      <c r="A19" s="17">
        <f t="shared" si="2"/>
        <v>55</v>
      </c>
      <c r="B19" s="17" t="str">
        <f t="shared" si="2"/>
        <v xml:space="preserve">Nematerijalni troškovi  </v>
      </c>
      <c r="C19" s="21">
        <f>IF(C7=0,0,'Grupe troškova za model cijena'!C7/$C$9)</f>
        <v>0</v>
      </c>
      <c r="D19" s="21">
        <f>IF(D7=0,0,'Grupe troškova za model cijena'!D7/$D$9)</f>
        <v>0</v>
      </c>
      <c r="E19" s="21">
        <f>IF(E7=0,0,'Grupe troškova za model cijena'!E7/$E$9)</f>
        <v>0</v>
      </c>
      <c r="F19" s="21">
        <f>IF(F7=0,0,'Grupe troškova za model cijena'!F7/$F$9)</f>
        <v>0</v>
      </c>
    </row>
    <row r="20" spans="1:6" ht="28.8" x14ac:dyDescent="0.3">
      <c r="A20" s="17">
        <f t="shared" si="2"/>
        <v>56</v>
      </c>
      <c r="B20" s="40" t="str">
        <f t="shared" si="2"/>
        <v>Dio finansijskih rashoda ( kursne razlike i kamate na kredite kojima se finansira sanacija, rekonstrukcija i izgradnja/nabavka infrastrukture ).</v>
      </c>
      <c r="C20" s="21">
        <f>IF(C8=0,0,'Grupe troškova za model cijena'!C8/$C$9)</f>
        <v>0</v>
      </c>
      <c r="D20" s="21">
        <f>IF(D8=0,0,'Grupe troškova za model cijena'!D8/$D$9)</f>
        <v>0</v>
      </c>
      <c r="E20" s="21">
        <f>IF(E8=0,0,'Grupe troškova za model cijena'!E8/$E$9)</f>
        <v>0</v>
      </c>
      <c r="F20" s="21">
        <f>IF(F8=0,0,'Grupe troškova za model cijena'!F8/$F$9)</f>
        <v>0</v>
      </c>
    </row>
    <row r="21" spans="1:6" x14ac:dyDescent="0.3">
      <c r="A21" s="17"/>
      <c r="B21" s="17" t="s">
        <v>2</v>
      </c>
      <c r="C21" s="21">
        <f>SUM(C15:C20)</f>
        <v>0</v>
      </c>
      <c r="D21" s="21">
        <f>SUM(D15:D20)</f>
        <v>0</v>
      </c>
      <c r="E21" s="21">
        <f>SUM(E15:E20)</f>
        <v>0</v>
      </c>
      <c r="F21" s="21">
        <f>SUM(F15:F20)</f>
        <v>0</v>
      </c>
    </row>
  </sheetData>
  <sheetProtection algorithmName="SHA-512" hashValue="PfGs8roxC+ekhD2KvawMELavBVOa20MJMf7vb7Tvmq4C0lnfc/x1WigdeIQNeZZnhATNXm4OKUVSVo2QQ6AtsA==" saltValue="IWk+umCaMatX6AZzQ03Iqw==" spinCount="100000" sheet="1" objects="1" scenarios="1"/>
  <mergeCells count="1">
    <mergeCell ref="C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5D51-E760-4F75-96E9-D48CEF0C37CD}">
  <dimension ref="B1:F13"/>
  <sheetViews>
    <sheetView workbookViewId="0">
      <selection activeCell="C11" sqref="C11"/>
    </sheetView>
  </sheetViews>
  <sheetFormatPr defaultColWidth="12.44140625" defaultRowHeight="14.4" x14ac:dyDescent="0.3"/>
  <cols>
    <col min="1" max="1" width="6.5546875" customWidth="1"/>
    <col min="2" max="2" width="84.109375" customWidth="1"/>
    <col min="3" max="5" width="17.5546875" customWidth="1"/>
    <col min="6" max="6" width="13.6640625" bestFit="1" customWidth="1"/>
    <col min="7" max="7" width="4.44140625" customWidth="1"/>
    <col min="9" max="9" width="21.44140625" customWidth="1"/>
  </cols>
  <sheetData>
    <row r="1" spans="2:6" ht="15.6" x14ac:dyDescent="0.3">
      <c r="B1" s="28"/>
    </row>
    <row r="2" spans="2:6" ht="15.6" x14ac:dyDescent="0.3">
      <c r="C2" s="27" t="s">
        <v>43</v>
      </c>
      <c r="D2" s="27" t="s">
        <v>44</v>
      </c>
      <c r="E2" s="27" t="s">
        <v>45</v>
      </c>
    </row>
    <row r="3" spans="2:6" ht="17.399999999999999" x14ac:dyDescent="0.35">
      <c r="B3" s="25" t="str">
        <f>'[1]Ulazni podaci'!B16</f>
        <v>Očekivano fakturiranje vode u m3 u narednoj godini:</v>
      </c>
      <c r="C3" s="67">
        <f>SUM(C4:C8)</f>
        <v>0</v>
      </c>
      <c r="D3" s="67">
        <f t="shared" ref="D3:E3" si="0">SUM(D4:D8)</f>
        <v>0</v>
      </c>
      <c r="E3" s="67">
        <f t="shared" si="0"/>
        <v>0</v>
      </c>
    </row>
    <row r="4" spans="2:6" x14ac:dyDescent="0.3">
      <c r="B4" s="26" t="str">
        <f>'[1]Ulazni podaci'!B17</f>
        <v>Domaćinstva</v>
      </c>
      <c r="C4" s="61"/>
      <c r="D4" s="61"/>
      <c r="E4" s="61"/>
    </row>
    <row r="5" spans="2:6" x14ac:dyDescent="0.3">
      <c r="B5" s="115" t="s">
        <v>184</v>
      </c>
      <c r="C5" s="61"/>
      <c r="D5" s="61"/>
      <c r="E5" s="61"/>
    </row>
    <row r="6" spans="2:6" x14ac:dyDescent="0.3">
      <c r="B6" s="115" t="s">
        <v>185</v>
      </c>
      <c r="C6" s="61"/>
      <c r="D6" s="61"/>
      <c r="E6" s="61"/>
    </row>
    <row r="7" spans="2:6" x14ac:dyDescent="0.3">
      <c r="B7" s="115" t="s">
        <v>185</v>
      </c>
      <c r="C7" s="61"/>
      <c r="D7" s="61"/>
      <c r="E7" s="61"/>
    </row>
    <row r="8" spans="2:6" x14ac:dyDescent="0.3">
      <c r="B8" s="115" t="s">
        <v>185</v>
      </c>
      <c r="C8" s="61"/>
      <c r="D8" s="61"/>
      <c r="E8" s="61"/>
    </row>
    <row r="9" spans="2:6" x14ac:dyDescent="0.3">
      <c r="B9" s="29"/>
    </row>
    <row r="10" spans="2:6" ht="15.6" x14ac:dyDescent="0.3">
      <c r="C10" s="24" t="s">
        <v>46</v>
      </c>
      <c r="D10" s="24" t="s">
        <v>46</v>
      </c>
      <c r="E10" s="24" t="s">
        <v>46</v>
      </c>
    </row>
    <row r="11" spans="2:6" ht="17.399999999999999" x14ac:dyDescent="0.35">
      <c r="B11" s="25" t="s">
        <v>47</v>
      </c>
      <c r="C11" s="114"/>
      <c r="D11" s="114"/>
      <c r="E11" s="114"/>
    </row>
    <row r="13" spans="2:6" x14ac:dyDescent="0.3">
      <c r="C13" s="30"/>
      <c r="D13" s="30"/>
      <c r="E13" s="30"/>
      <c r="F13" s="30"/>
    </row>
  </sheetData>
  <sheetProtection algorithmName="SHA-512" hashValue="PP5A64uafVqwEk1TB6e/yb2VkXFPEXmOpfY+skAwWfLx75XtVPDLEPaZ1oKYNhkeKUR7PWAHiTEOp0AVmGPgww==" saltValue="HBK/FAQS7pCCbAV/V2Dlbg==" spinCount="100000" sheet="1" objects="1" scenarios="1"/>
  <dataValidations count="1">
    <dataValidation type="whole" allowBlank="1" showInputMessage="1" showErrorMessage="1" promptTitle="Koeficijent naplate" prompt="Shodno Metodologiji koeficijent naplate mora biti 95% ili više._x000a_Unesite vrijednost u intervalu od 95 do 100." sqref="C11:E11" xr:uid="{BB007AE6-DF1E-4BE9-9925-D6AE9B1C2CAE}">
      <formula1>95</formula1>
      <formula2>100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340D-4896-47C9-885E-590C54F27C81}">
  <dimension ref="A1:J49"/>
  <sheetViews>
    <sheetView tabSelected="1" workbookViewId="0">
      <selection activeCell="G15" sqref="G15"/>
    </sheetView>
  </sheetViews>
  <sheetFormatPr defaultColWidth="12" defaultRowHeight="14.4" x14ac:dyDescent="0.3"/>
  <cols>
    <col min="1" max="1" width="61" customWidth="1"/>
    <col min="2" max="2" width="9.44140625" customWidth="1"/>
    <col min="3" max="3" width="9.21875" customWidth="1"/>
    <col min="5" max="5" width="12" customWidth="1"/>
    <col min="6" max="6" width="10.21875" customWidth="1"/>
    <col min="7" max="7" width="9.77734375" customWidth="1"/>
    <col min="8" max="8" width="10.21875" customWidth="1"/>
    <col min="9" max="9" width="11.109375" customWidth="1"/>
    <col min="10" max="10" width="11.44140625" customWidth="1"/>
  </cols>
  <sheetData>
    <row r="1" spans="1:6" ht="18" x14ac:dyDescent="0.35">
      <c r="A1" s="118" t="s">
        <v>87</v>
      </c>
      <c r="B1" s="118"/>
      <c r="C1" s="118"/>
      <c r="D1" s="118"/>
    </row>
    <row r="2" spans="1:6" s="22" customFormat="1" x14ac:dyDescent="0.3">
      <c r="A2"/>
      <c r="B2"/>
      <c r="C2"/>
      <c r="D2"/>
      <c r="E2"/>
      <c r="F2" s="30"/>
    </row>
    <row r="3" spans="1:6" s="22" customFormat="1" ht="27.6" x14ac:dyDescent="0.3">
      <c r="A3" s="31" t="s">
        <v>39</v>
      </c>
      <c r="B3" s="32" t="s">
        <v>40</v>
      </c>
      <c r="C3" s="32" t="s">
        <v>41</v>
      </c>
      <c r="D3" s="33" t="s">
        <v>42</v>
      </c>
      <c r="E3"/>
    </row>
    <row r="4" spans="1:6" s="22" customFormat="1" x14ac:dyDescent="0.3">
      <c r="A4" s="57"/>
      <c r="B4" s="58"/>
      <c r="C4" s="64"/>
      <c r="D4" s="63"/>
      <c r="E4" s="5"/>
    </row>
    <row r="5" spans="1:6" s="22" customFormat="1" x14ac:dyDescent="0.3">
      <c r="A5" s="57"/>
      <c r="B5" s="58"/>
      <c r="C5" s="64"/>
      <c r="D5" s="63"/>
      <c r="E5" s="5"/>
    </row>
    <row r="6" spans="1:6" s="22" customFormat="1" x14ac:dyDescent="0.3">
      <c r="A6" s="57"/>
      <c r="B6" s="58"/>
      <c r="C6" s="64"/>
      <c r="D6" s="63"/>
      <c r="E6" s="5"/>
    </row>
    <row r="7" spans="1:6" s="22" customFormat="1" x14ac:dyDescent="0.3">
      <c r="A7" s="57"/>
      <c r="B7" s="58"/>
      <c r="C7" s="64"/>
      <c r="D7" s="63"/>
      <c r="E7" s="5"/>
    </row>
    <row r="8" spans="1:6" s="22" customFormat="1" x14ac:dyDescent="0.3">
      <c r="A8" s="57"/>
      <c r="B8" s="58"/>
      <c r="C8" s="64"/>
      <c r="D8" s="63"/>
      <c r="E8"/>
    </row>
    <row r="9" spans="1:6" s="22" customFormat="1" x14ac:dyDescent="0.3">
      <c r="A9" s="57"/>
      <c r="B9" s="58"/>
      <c r="C9" s="64"/>
      <c r="D9" s="63"/>
      <c r="E9"/>
    </row>
    <row r="10" spans="1:6" s="22" customFormat="1" x14ac:dyDescent="0.3">
      <c r="A10" s="57"/>
      <c r="B10" s="58"/>
      <c r="C10" s="64"/>
      <c r="D10" s="63"/>
      <c r="E10"/>
    </row>
    <row r="11" spans="1:6" s="22" customFormat="1" x14ac:dyDescent="0.3">
      <c r="A11" s="57"/>
      <c r="B11" s="58"/>
      <c r="C11" s="64"/>
      <c r="D11" s="63"/>
      <c r="E11"/>
    </row>
    <row r="12" spans="1:6" s="22" customFormat="1" x14ac:dyDescent="0.3">
      <c r="A12" s="57"/>
      <c r="B12" s="58"/>
      <c r="C12" s="64"/>
      <c r="D12" s="63"/>
      <c r="E12"/>
    </row>
    <row r="13" spans="1:6" s="22" customFormat="1" x14ac:dyDescent="0.3">
      <c r="A13" s="57"/>
      <c r="B13" s="58"/>
      <c r="C13" s="64"/>
      <c r="D13" s="63"/>
      <c r="E13"/>
    </row>
    <row r="14" spans="1:6" s="22" customFormat="1" x14ac:dyDescent="0.3">
      <c r="A14" s="57"/>
      <c r="B14" s="58"/>
      <c r="C14" s="64"/>
      <c r="D14" s="63"/>
      <c r="E14"/>
    </row>
    <row r="15" spans="1:6" s="22" customFormat="1" x14ac:dyDescent="0.3">
      <c r="A15" s="57"/>
      <c r="B15" s="58"/>
      <c r="C15" s="64"/>
      <c r="D15" s="63"/>
      <c r="E15"/>
    </row>
    <row r="16" spans="1:6" s="22" customFormat="1" x14ac:dyDescent="0.3">
      <c r="A16" s="57"/>
      <c r="B16" s="58"/>
      <c r="C16" s="64"/>
      <c r="D16" s="63"/>
      <c r="E16"/>
    </row>
    <row r="17" spans="1:10" s="22" customFormat="1" x14ac:dyDescent="0.3">
      <c r="A17" s="57"/>
      <c r="B17" s="58"/>
      <c r="C17" s="64"/>
      <c r="D17" s="63"/>
      <c r="E17"/>
    </row>
    <row r="18" spans="1:10" s="22" customFormat="1" ht="16.05" customHeight="1" x14ac:dyDescent="0.3">
      <c r="A18" s="57"/>
      <c r="B18" s="58"/>
      <c r="C18" s="64"/>
      <c r="D18" s="63"/>
      <c r="E18"/>
    </row>
    <row r="19" spans="1:10" s="22" customFormat="1" x14ac:dyDescent="0.3">
      <c r="A19" s="57"/>
      <c r="B19" s="58"/>
      <c r="C19" s="64"/>
      <c r="D19" s="63"/>
      <c r="E19"/>
    </row>
    <row r="20" spans="1:10" s="22" customFormat="1" x14ac:dyDescent="0.3">
      <c r="A20" s="57"/>
      <c r="B20" s="58"/>
      <c r="C20" s="64"/>
      <c r="D20" s="63"/>
      <c r="E20"/>
    </row>
    <row r="21" spans="1:10" s="22" customFormat="1" x14ac:dyDescent="0.3">
      <c r="A21" s="57"/>
      <c r="B21" s="58"/>
      <c r="C21" s="64"/>
      <c r="D21" s="63"/>
      <c r="E21"/>
    </row>
    <row r="22" spans="1:10" x14ac:dyDescent="0.3">
      <c r="A22" s="57"/>
      <c r="B22" s="58"/>
      <c r="C22" s="64"/>
      <c r="D22" s="63"/>
      <c r="F22" s="22"/>
    </row>
    <row r="23" spans="1:10" x14ac:dyDescent="0.3">
      <c r="A23" s="57"/>
      <c r="B23" s="58"/>
      <c r="C23" s="64"/>
      <c r="D23" s="63"/>
      <c r="F23" s="22"/>
    </row>
    <row r="24" spans="1:10" ht="15" customHeight="1" x14ac:dyDescent="0.3">
      <c r="A24" s="107" t="s">
        <v>48</v>
      </c>
      <c r="B24" s="108">
        <f>SUM(B4:B23)</f>
        <v>0</v>
      </c>
      <c r="C24" s="108"/>
      <c r="D24" s="109"/>
    </row>
    <row r="25" spans="1:10" x14ac:dyDescent="0.3">
      <c r="A25" s="36"/>
      <c r="B25" s="37"/>
      <c r="C25" s="34"/>
    </row>
    <row r="26" spans="1:10" ht="18" customHeight="1" x14ac:dyDescent="0.35">
      <c r="A26" s="118" t="s">
        <v>88</v>
      </c>
      <c r="B26" s="118"/>
      <c r="C26" s="118"/>
      <c r="D26" s="118"/>
      <c r="I26" s="35"/>
      <c r="J26" s="5"/>
    </row>
    <row r="27" spans="1:10" x14ac:dyDescent="0.3">
      <c r="J27" s="5"/>
    </row>
    <row r="28" spans="1:10" ht="27.6" x14ac:dyDescent="0.3">
      <c r="A28" s="38" t="s">
        <v>39</v>
      </c>
      <c r="B28" s="38" t="s">
        <v>40</v>
      </c>
      <c r="C28" s="38" t="s">
        <v>41</v>
      </c>
      <c r="D28" s="38" t="s">
        <v>42</v>
      </c>
      <c r="J28" s="5"/>
    </row>
    <row r="29" spans="1:10" x14ac:dyDescent="0.3">
      <c r="A29" s="59"/>
      <c r="B29" s="60"/>
      <c r="C29" s="65"/>
      <c r="D29" s="66"/>
    </row>
    <row r="30" spans="1:10" x14ac:dyDescent="0.3">
      <c r="A30" s="59"/>
      <c r="B30" s="60"/>
      <c r="C30" s="65"/>
      <c r="D30" s="66"/>
    </row>
    <row r="31" spans="1:10" x14ac:dyDescent="0.3">
      <c r="A31" s="59"/>
      <c r="B31" s="60"/>
      <c r="C31" s="65"/>
      <c r="D31" s="66"/>
    </row>
    <row r="32" spans="1:10" x14ac:dyDescent="0.3">
      <c r="A32" s="59"/>
      <c r="B32" s="60"/>
      <c r="C32" s="65"/>
      <c r="D32" s="66"/>
    </row>
    <row r="33" spans="1:10" x14ac:dyDescent="0.3">
      <c r="A33" s="59"/>
      <c r="B33" s="60"/>
      <c r="C33" s="65"/>
      <c r="D33" s="66"/>
    </row>
    <row r="34" spans="1:10" x14ac:dyDescent="0.3">
      <c r="A34" s="59"/>
      <c r="B34" s="60"/>
      <c r="C34" s="65"/>
      <c r="D34" s="66"/>
    </row>
    <row r="35" spans="1:10" x14ac:dyDescent="0.3">
      <c r="A35" s="59"/>
      <c r="B35" s="60"/>
      <c r="C35" s="65"/>
      <c r="D35" s="66"/>
    </row>
    <row r="36" spans="1:10" x14ac:dyDescent="0.3">
      <c r="A36" s="59"/>
      <c r="B36" s="60"/>
      <c r="C36" s="65"/>
      <c r="D36" s="66"/>
    </row>
    <row r="37" spans="1:10" x14ac:dyDescent="0.3">
      <c r="A37" s="59"/>
      <c r="B37" s="60"/>
      <c r="C37" s="65"/>
      <c r="D37" s="66"/>
    </row>
    <row r="38" spans="1:10" x14ac:dyDescent="0.3">
      <c r="A38" s="59"/>
      <c r="B38" s="60"/>
      <c r="C38" s="65"/>
      <c r="D38" s="66"/>
    </row>
    <row r="39" spans="1:10" x14ac:dyDescent="0.3">
      <c r="A39" s="59"/>
      <c r="B39" s="60"/>
      <c r="C39" s="65"/>
      <c r="D39" s="66"/>
    </row>
    <row r="40" spans="1:10" x14ac:dyDescent="0.3">
      <c r="A40" s="59"/>
      <c r="B40" s="60"/>
      <c r="C40" s="65"/>
      <c r="D40" s="66"/>
    </row>
    <row r="41" spans="1:10" s="22" customFormat="1" x14ac:dyDescent="0.3">
      <c r="A41" s="59"/>
      <c r="B41" s="60"/>
      <c r="C41" s="65"/>
      <c r="D41" s="66"/>
      <c r="E41"/>
      <c r="F41"/>
      <c r="G41"/>
      <c r="H41"/>
      <c r="I41"/>
      <c r="J41"/>
    </row>
    <row r="42" spans="1:10" s="22" customFormat="1" x14ac:dyDescent="0.3">
      <c r="A42" s="59"/>
      <c r="B42" s="60"/>
      <c r="C42" s="65"/>
      <c r="D42" s="66"/>
      <c r="E42"/>
      <c r="F42"/>
      <c r="G42"/>
      <c r="H42"/>
      <c r="I42"/>
      <c r="J42"/>
    </row>
    <row r="43" spans="1:10" s="22" customFormat="1" x14ac:dyDescent="0.3">
      <c r="A43" s="59"/>
      <c r="B43" s="60"/>
      <c r="C43" s="65"/>
      <c r="D43" s="66"/>
      <c r="E43"/>
      <c r="F43"/>
      <c r="G43"/>
      <c r="H43"/>
      <c r="I43"/>
      <c r="J43"/>
    </row>
    <row r="44" spans="1:10" s="22" customFormat="1" x14ac:dyDescent="0.3">
      <c r="A44" s="59"/>
      <c r="B44" s="60"/>
      <c r="C44" s="65"/>
      <c r="D44" s="66"/>
      <c r="E44"/>
      <c r="F44"/>
      <c r="G44"/>
      <c r="H44"/>
      <c r="I44"/>
      <c r="J44"/>
    </row>
    <row r="45" spans="1:10" s="22" customFormat="1" x14ac:dyDescent="0.3">
      <c r="A45" s="59"/>
      <c r="B45" s="60"/>
      <c r="C45" s="65"/>
      <c r="D45" s="66"/>
      <c r="E45"/>
      <c r="F45"/>
      <c r="G45"/>
      <c r="H45"/>
      <c r="I45"/>
      <c r="J45"/>
    </row>
    <row r="46" spans="1:10" x14ac:dyDescent="0.3">
      <c r="A46" s="59"/>
      <c r="B46" s="60"/>
      <c r="C46" s="65"/>
      <c r="D46" s="66"/>
    </row>
    <row r="47" spans="1:10" x14ac:dyDescent="0.3">
      <c r="A47" s="59"/>
      <c r="B47" s="60"/>
      <c r="C47" s="65"/>
      <c r="D47" s="66"/>
    </row>
    <row r="48" spans="1:10" x14ac:dyDescent="0.3">
      <c r="A48" s="59"/>
      <c r="B48" s="60"/>
      <c r="C48" s="65"/>
      <c r="D48" s="66"/>
    </row>
    <row r="49" spans="1:4" x14ac:dyDescent="0.3">
      <c r="A49" s="110" t="s">
        <v>48</v>
      </c>
      <c r="B49" s="69">
        <f>SUM(B29:B48)</f>
        <v>0</v>
      </c>
      <c r="C49" s="109"/>
      <c r="D49" s="109"/>
    </row>
  </sheetData>
  <sheetProtection algorithmName="SHA-512" hashValue="fIr+WkwZIPTaw/inmSi51A0xMlNONmvJAdXOsny1G5VV0jWnL4Xt7M5iOeU2SpplQYuWKIPP9z0Bps+Gp0MRaw==" saltValue="QK8o2uqao4U80GFSs/HVtg==" spinCount="100000" sheet="1" objects="1" scenarios="1"/>
  <mergeCells count="2">
    <mergeCell ref="A1:D1"/>
    <mergeCell ref="A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NAPOMENE</vt:lpstr>
      <vt:lpstr>Kontni plan</vt:lpstr>
      <vt:lpstr>PLAN. (1)</vt:lpstr>
      <vt:lpstr>PLAN. (2)</vt:lpstr>
      <vt:lpstr>Grupe troškova</vt:lpstr>
      <vt:lpstr>Grupe troškova za model cijena</vt:lpstr>
      <vt:lpstr>Količine</vt:lpstr>
      <vt:lpstr>Vodomjeri</vt:lpstr>
      <vt:lpstr>'PLAN. (1)'!Print_Area</vt:lpstr>
      <vt:lpstr>'PLAN.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Ermelina Haticic</dc:creator>
  <cp:lastModifiedBy>Fuad Mesic</cp:lastModifiedBy>
  <dcterms:created xsi:type="dcterms:W3CDTF">2015-06-05T18:17:20Z</dcterms:created>
  <dcterms:modified xsi:type="dcterms:W3CDTF">2022-12-03T16:29:49Z</dcterms:modified>
</cp:coreProperties>
</file>